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3175" windowHeight="11985" tabRatio="359" activeTab="0"/>
  </bookViews>
  <sheets>
    <sheet name="KMP 2010" sheetId="1" r:id="rId1"/>
  </sheets>
  <definedNames>
    <definedName name="_xlnm._FilterDatabase" localSheetId="0" hidden="1">'KMP 2010'!$A$5:$AM$589</definedName>
    <definedName name="_xlnm.Print_Area" localSheetId="0">'KMP 2010'!$A$1:$AK$342</definedName>
  </definedNames>
  <calcPr fullCalcOnLoad="1"/>
</workbook>
</file>

<file path=xl/sharedStrings.xml><?xml version="1.0" encoding="utf-8"?>
<sst xmlns="http://schemas.openxmlformats.org/spreadsheetml/2006/main" count="961" uniqueCount="388">
  <si>
    <t>LBE</t>
  </si>
  <si>
    <t>KPO</t>
  </si>
  <si>
    <t>LDZ</t>
  </si>
  <si>
    <t>POD</t>
  </si>
  <si>
    <t>PDK</t>
  </si>
  <si>
    <t>LBU</t>
  </si>
  <si>
    <t>WMZ</t>
  </si>
  <si>
    <t>MAZ</t>
  </si>
  <si>
    <t>ZPO</t>
  </si>
  <si>
    <t>SLK</t>
  </si>
  <si>
    <t>DOL</t>
  </si>
  <si>
    <t>WLP</t>
  </si>
  <si>
    <t>MLP</t>
  </si>
  <si>
    <t>OPL</t>
  </si>
  <si>
    <t>POM</t>
  </si>
  <si>
    <t>SWK</t>
  </si>
  <si>
    <t>m-ce</t>
  </si>
  <si>
    <t>woj.</t>
  </si>
  <si>
    <t>MUKS Kadet Rawicz</t>
  </si>
  <si>
    <t>KS Warszawianka Warszawa</t>
  </si>
  <si>
    <t>MKS-MOS Płomień Sosnowiec</t>
  </si>
  <si>
    <t>LKS Orkan Wielkopolska Poznań</t>
  </si>
  <si>
    <t>WMLKS Nadodrze Powodowo</t>
  </si>
  <si>
    <t>KB Sporting Międzyzdroje</t>
  </si>
  <si>
    <t>MKS Osa Zgorzelec</t>
  </si>
  <si>
    <t>LKS Ziemi Puckiej Puck</t>
  </si>
  <si>
    <t>KKS Victoria Stalowa Wola</t>
  </si>
  <si>
    <t>CWKS Resovia Rzeszów</t>
  </si>
  <si>
    <t>OTG Sokół Mielec</t>
  </si>
  <si>
    <t>UKS 19 Bojary Białystok</t>
  </si>
  <si>
    <t>KMKL Sztorm Kołobrzeg</t>
  </si>
  <si>
    <t>LKS Hańcza Suwałki</t>
  </si>
  <si>
    <t>UKS 12 Kalisz</t>
  </si>
  <si>
    <t>ULKS Uczniak Szprotawa</t>
  </si>
  <si>
    <t>KS Wejher Wejherowo</t>
  </si>
  <si>
    <t>MKL 12 Jelenia Góra</t>
  </si>
  <si>
    <t>MOKS Słoneczny Stok Białystok</t>
  </si>
  <si>
    <t>UKS Błyskawica Domaniewice</t>
  </si>
  <si>
    <t>UKS Remus Kościerzyna</t>
  </si>
  <si>
    <t>UKS Olimp Mazańcowice</t>
  </si>
  <si>
    <t>MUKS Park Zduńska Wola</t>
  </si>
  <si>
    <t>MLKS Echo Twardogóra</t>
  </si>
  <si>
    <t>MKS Baszta Szamotuły</t>
  </si>
  <si>
    <t>LUKS Orkan Środa Wlkp.</t>
  </si>
  <si>
    <t>LUKS Podium Kup</t>
  </si>
  <si>
    <t>UKB im. Stefana Bąka Szubin</t>
  </si>
  <si>
    <t>UKS Szerszeń Bogatynia</t>
  </si>
  <si>
    <t>UKS Kusy Warszawa</t>
  </si>
  <si>
    <t>UKS Maraton Sękowa</t>
  </si>
  <si>
    <t>KS Wda Świecie</t>
  </si>
  <si>
    <t>MKS Agros Chełm</t>
  </si>
  <si>
    <t>LKS Agros Żary</t>
  </si>
  <si>
    <t>LKS OSiR Pleszew</t>
  </si>
  <si>
    <t>MKS Kusy Szczecin</t>
  </si>
  <si>
    <t>UKS Technik Augustów</t>
  </si>
  <si>
    <t>MKS Parasol Wrocław</t>
  </si>
  <si>
    <t>UKS Jedynka Bartoszyce</t>
  </si>
  <si>
    <t>MUKS Ilkus Olkusz</t>
  </si>
  <si>
    <t>UKS Przełaj Żerków</t>
  </si>
  <si>
    <t>MKS Halicz Ustrzyki Dolne</t>
  </si>
  <si>
    <t>UKS Tempo 5 Przemyśl</t>
  </si>
  <si>
    <t>MKS Tempo Kęty</t>
  </si>
  <si>
    <t>UKS Vis Skierniewice</t>
  </si>
  <si>
    <t>KKB MOSiR Krosno</t>
  </si>
  <si>
    <t>UKS Sprint Przeźmierowo</t>
  </si>
  <si>
    <t>LA Basket Warszawa</t>
  </si>
  <si>
    <t>WKB Meta Lubliniec</t>
  </si>
  <si>
    <t xml:space="preserve">  </t>
  </si>
  <si>
    <t>GKS Olimpia Grudziądz</t>
  </si>
  <si>
    <t xml:space="preserve">CKS Budowlani Częstochowa </t>
  </si>
  <si>
    <t>NKS Namysłów</t>
  </si>
  <si>
    <t>AZS-AWF Warszawa</t>
  </si>
  <si>
    <t>AZS-AWF Wrocław</t>
  </si>
  <si>
    <t>AZS-AWF Kraków</t>
  </si>
  <si>
    <t>AZS-AWFiS Gdańsk</t>
  </si>
  <si>
    <t>KS Podlasie Białystok</t>
  </si>
  <si>
    <t>AZS-AWF Katowice</t>
  </si>
  <si>
    <t>RKS Skra Warszawa</t>
  </si>
  <si>
    <t>AZS-AWF Biała Podlaska</t>
  </si>
  <si>
    <t>KS Agros Zamość</t>
  </si>
  <si>
    <t>MKL Szczecin</t>
  </si>
  <si>
    <t>ZLKL Zielona Góra</t>
  </si>
  <si>
    <t>AZS Poznań</t>
  </si>
  <si>
    <t>SKLA Sopot</t>
  </si>
  <si>
    <t>MKS Start Lublin</t>
  </si>
  <si>
    <t>AZS-AWF Gorzów Wlkp.</t>
  </si>
  <si>
    <t>AZS Łódź</t>
  </si>
  <si>
    <t>LKS Lubusz Słubice</t>
  </si>
  <si>
    <t>MKS-MOS Wrocław</t>
  </si>
  <si>
    <t>RLTL ZTE Radom</t>
  </si>
  <si>
    <t>PLKS Gwda Piła</t>
  </si>
  <si>
    <t>RKS Łódź</t>
  </si>
  <si>
    <t>KS Gwardia Piła</t>
  </si>
  <si>
    <t>OKS Start Otwock</t>
  </si>
  <si>
    <t>LKS Kłos Olkusz</t>
  </si>
  <si>
    <t>WKS Oleśniczanka Oleśnica</t>
  </si>
  <si>
    <t>LKS Maraton Turek</t>
  </si>
  <si>
    <t>MKS Truso Elbląg</t>
  </si>
  <si>
    <t>WKS Gwardia Warszawa</t>
  </si>
  <si>
    <t>MKS Hermes Gryfino</t>
  </si>
  <si>
    <t>AZS-UWM Olsztyn</t>
  </si>
  <si>
    <t>WLKS Wrocław</t>
  </si>
  <si>
    <t>LKS Ostrowianka Ostrów Mazowiecka</t>
  </si>
  <si>
    <t>SKLA Słupsk</t>
  </si>
  <si>
    <t>MMKS Kędzierzyn Koźle</t>
  </si>
  <si>
    <t>MLKS Baszta Bytów</t>
  </si>
  <si>
    <t>MKS-MOSM Bytom</t>
  </si>
  <si>
    <t>MKS Żak Biała Podlaska</t>
  </si>
  <si>
    <t>MKS-SMS Victoria Racibórz</t>
  </si>
  <si>
    <t>KS Stal Ostrów Wlkp.</t>
  </si>
  <si>
    <t>MOSM Tychy</t>
  </si>
  <si>
    <t>MLUKS Tarnów</t>
  </si>
  <si>
    <t>TS Olimpia Poznań</t>
  </si>
  <si>
    <t>MKS-MOS Katowice</t>
  </si>
  <si>
    <t>UKS MOS Opole</t>
  </si>
  <si>
    <t>LIUKS Kruszwica</t>
  </si>
  <si>
    <t>KS Achilles Leszno</t>
  </si>
  <si>
    <t>MKS Pułtusk</t>
  </si>
  <si>
    <t>KS Orzeł Warszawa</t>
  </si>
  <si>
    <t>MLUKS Rawa Mazowiecka</t>
  </si>
  <si>
    <t>MLKS Ostróda</t>
  </si>
  <si>
    <t>MLKS Krajna Sępólno Kraj.</t>
  </si>
  <si>
    <t>ULKS Technik Trzcinica</t>
  </si>
  <si>
    <t>BKL Bełchatów</t>
  </si>
  <si>
    <t>KL Iskra Białogard</t>
  </si>
  <si>
    <t>ULKS Jedlińsk</t>
  </si>
  <si>
    <t>MKL Sparta Stalowa Wola</t>
  </si>
  <si>
    <t>ULKS Lipinki</t>
  </si>
  <si>
    <t>UKS WiR Łopuszno</t>
  </si>
  <si>
    <t>MKS Juvenia Białystok</t>
  </si>
  <si>
    <t>MKS Tomaszów Maz.</t>
  </si>
  <si>
    <t>ŁKS Łódź</t>
  </si>
  <si>
    <t>LKB Braci Petk Lębork</t>
  </si>
  <si>
    <t>LKS Jantar Ustka</t>
  </si>
  <si>
    <t>MKS Chojniczanka Chojnice</t>
  </si>
  <si>
    <t>MKS Pogoń Siedlce</t>
  </si>
  <si>
    <t>UKS MOSiR Działdowo</t>
  </si>
  <si>
    <t>AZS UMCS Lublin</t>
  </si>
  <si>
    <t>KS Energetyk Jaworzno</t>
  </si>
  <si>
    <t>WKS Śląsk Wrocław</t>
  </si>
  <si>
    <t>KS Żak Wałcz</t>
  </si>
  <si>
    <t>RMKS Rybnik</t>
  </si>
  <si>
    <t>ULKS Talex Borysław Borzytuchom</t>
  </si>
  <si>
    <t>MKS Sambor Tczew</t>
  </si>
  <si>
    <t>MKS Bolesłavia Bolesławiec</t>
  </si>
  <si>
    <t>KS Nadwiślanin Chełmno</t>
  </si>
  <si>
    <t>BKS Bydgoszcz</t>
  </si>
  <si>
    <t>KL Bałtyk Koszalin</t>
  </si>
  <si>
    <t>MUKLA Dębica Korzeniowski.pl</t>
  </si>
  <si>
    <t>KL Gdynia</t>
  </si>
  <si>
    <t>KS Wisła Puławy</t>
  </si>
  <si>
    <t>MKS Junior Złocieniec</t>
  </si>
  <si>
    <t>MTS Junior Sopot</t>
  </si>
  <si>
    <t>STS Skarżysko Kamienna</t>
  </si>
  <si>
    <t>MKS Dziesiątka Radomsko</t>
  </si>
  <si>
    <t>MKS Stal Nowa Dęba</t>
  </si>
  <si>
    <t>MKS Piast Lwówek Śląski</t>
  </si>
  <si>
    <t>UKS Junior Kamesznica</t>
  </si>
  <si>
    <t>UKS Lisy Zgierz</t>
  </si>
  <si>
    <t>UKS Czwórka Białystok</t>
  </si>
  <si>
    <t>AZS-AWF Poznań</t>
  </si>
  <si>
    <t>MKLA Łęczyca</t>
  </si>
  <si>
    <t>LKS Polkowice</t>
  </si>
  <si>
    <t>STS Pomerania Szczecinek</t>
  </si>
  <si>
    <t>MUKS Płock</t>
  </si>
  <si>
    <t>LKS Znicz Biłgoraj</t>
  </si>
  <si>
    <t>SKS Kusy Kraków</t>
  </si>
  <si>
    <t>Ośrodek Skoku o Tyczce Gdańsk</t>
  </si>
  <si>
    <t>LLKS Gubin</t>
  </si>
  <si>
    <t>UKL Ósemka Police</t>
  </si>
  <si>
    <t>MKS Iskra Wolsztyn</t>
  </si>
  <si>
    <t>KS Energetyk Poznań</t>
  </si>
  <si>
    <t>MKS Juvenia Puszczykowo</t>
  </si>
  <si>
    <t>LUKS Orkan Września</t>
  </si>
  <si>
    <t>UKS Jedynka Gostyń</t>
  </si>
  <si>
    <t>KS Zawkrze Mława</t>
  </si>
  <si>
    <t>KS Polonia Pasłęk</t>
  </si>
  <si>
    <t>IKS Olkusz</t>
  </si>
  <si>
    <t>GUKLA Bratkowice Korzeniowski.pl</t>
  </si>
  <si>
    <t>UKS Budowlani Nowy Sącz</t>
  </si>
  <si>
    <t>KKL Rodło Kwidzyn</t>
  </si>
  <si>
    <t>UKS Lipusz</t>
  </si>
  <si>
    <t>MKL Lider Malbork</t>
  </si>
  <si>
    <t>GKS Luzino</t>
  </si>
  <si>
    <t>TS AKS Chorzów</t>
  </si>
  <si>
    <t>LKS Orzeł Namysłów</t>
  </si>
  <si>
    <t>MKS Ekonomik Nysa</t>
  </si>
  <si>
    <t>LUKS MGOKSiR Korfantów</t>
  </si>
  <si>
    <t>KS Sprint Bielsko-Biała</t>
  </si>
  <si>
    <t>LKS Pszczyna</t>
  </si>
  <si>
    <t>LUKS Zabrzeg k/Czechowic</t>
  </si>
  <si>
    <t>UKS 14 Zabrze</t>
  </si>
  <si>
    <t>MKS Żywiec</t>
  </si>
  <si>
    <t>KB MOSiR Jastrzębie Zdrój</t>
  </si>
  <si>
    <t>AZS-PWSZ Gorzów Wlkp.</t>
  </si>
  <si>
    <t>MKS Piast Głogów</t>
  </si>
  <si>
    <t>OKS Olsza Olszyna</t>
  </si>
  <si>
    <t>MKS Aleksandrów Łódzki</t>
  </si>
  <si>
    <t>MKS Unia Hrubieszów</t>
  </si>
  <si>
    <t>KS Żeglina Sieradz</t>
  </si>
  <si>
    <t>WKS Grunwald Poznań</t>
  </si>
  <si>
    <t>MKSiT Astra Nowa Sól</t>
  </si>
  <si>
    <t>ZKS Unia Tarnów</t>
  </si>
  <si>
    <t>KKS Juventa-Kobex Starachowice</t>
  </si>
  <si>
    <t>MLKS Sokół Lubin</t>
  </si>
  <si>
    <t>LKS Zantyr Sztum</t>
  </si>
  <si>
    <t>MKS Ustroń</t>
  </si>
  <si>
    <t>LUKS Boguszyce</t>
  </si>
  <si>
    <t>KS Olimpic Szczecin</t>
  </si>
  <si>
    <t>MKL Toruń</t>
  </si>
  <si>
    <t>KS Jeziorak Iława</t>
  </si>
  <si>
    <t>ULKS Muflon Bielawa</t>
  </si>
  <si>
    <t>MULKS-MOS Sieradz</t>
  </si>
  <si>
    <t>KS Iskra Pszczyna</t>
  </si>
  <si>
    <t>LKS Górnik Wałbrzych</t>
  </si>
  <si>
    <t>UKS Brzeszcze</t>
  </si>
  <si>
    <t>UKS Olimp Kozienice</t>
  </si>
  <si>
    <t>LKS Sana Kościan</t>
  </si>
  <si>
    <t>RKS Rumia</t>
  </si>
  <si>
    <t>MOS Zatoka Braniewo</t>
  </si>
  <si>
    <t>MLKS Sparta Złotów</t>
  </si>
  <si>
    <t>LKS Spartakus Pyrzyce</t>
  </si>
  <si>
    <t>MUKS Szok Bojanowo</t>
  </si>
  <si>
    <t>SKS Start Łódź</t>
  </si>
  <si>
    <t>UKS Korabka Łowicz</t>
  </si>
  <si>
    <t>UKS Jedynka Skawina</t>
  </si>
  <si>
    <t>OOM</t>
  </si>
  <si>
    <t>MMP</t>
  </si>
  <si>
    <t>MMM</t>
  </si>
  <si>
    <t>MPS</t>
  </si>
  <si>
    <t>MPJ</t>
  </si>
  <si>
    <t>klub</t>
  </si>
  <si>
    <t>KS Piętka Katowice</t>
  </si>
  <si>
    <t>LKS Narew-Kurpiewski Łomża</t>
  </si>
  <si>
    <t>MKSŁ Konradia Gdańsk</t>
  </si>
  <si>
    <t>LKS Stal Mielec</t>
  </si>
  <si>
    <t>LUKS-PMOS Zduńska Wola</t>
  </si>
  <si>
    <t>MLKS Rakowice</t>
  </si>
  <si>
    <t>SKS Sokół Malbork</t>
  </si>
  <si>
    <t>UKS Szkło-Korzeniowski.pl Miękisz Stary</t>
  </si>
  <si>
    <t>LŁKS Prefbet Śniadowo Łomża</t>
  </si>
  <si>
    <t>WKS Wawel Kraków</t>
  </si>
  <si>
    <t>UKS Kobylanka</t>
  </si>
  <si>
    <t>KS Komunalni Sanok</t>
  </si>
  <si>
    <t>UKS Olimp Duszniki</t>
  </si>
  <si>
    <t>TKS Tomasovia Tomaszów Lubelski</t>
  </si>
  <si>
    <t>MUKS Legnica</t>
  </si>
  <si>
    <t>UKS Sprint Legnica</t>
  </si>
  <si>
    <t>LKS Lubawa</t>
  </si>
  <si>
    <t>LKS Olymp Błonie</t>
  </si>
  <si>
    <t>MUKL Brodnica</t>
  </si>
  <si>
    <t>% punktów KMP</t>
  </si>
  <si>
    <t>UOLKA Ostrów Mazowiecka</t>
  </si>
  <si>
    <t>CHÓD 50 KM</t>
  </si>
  <si>
    <t>MARATON</t>
  </si>
  <si>
    <t>10 000 M</t>
  </si>
  <si>
    <t>WIELOBÓJ</t>
  </si>
  <si>
    <t>1/2 MARATON</t>
  </si>
  <si>
    <t>LIGA SEN</t>
  </si>
  <si>
    <t>LIGA JUN</t>
  </si>
  <si>
    <t>LPP</t>
  </si>
  <si>
    <t>GP PZLA PRZEŁAJ</t>
  </si>
  <si>
    <t>KKL Kielce</t>
  </si>
  <si>
    <t>ULKS Gryf Rytwiany</t>
  </si>
  <si>
    <t>MUKS Bydgoszcz</t>
  </si>
  <si>
    <t>LKS Omega Kleszczów</t>
  </si>
  <si>
    <t>LLKS Ziemi Kociewskiej Skórcz</t>
  </si>
  <si>
    <t>MLKL Płock</t>
  </si>
  <si>
    <t>MUKS Gim 2 Nysa</t>
  </si>
  <si>
    <t>GLKS Świdnica</t>
  </si>
  <si>
    <t>MOS OSiR Dąbrowa Górnicza</t>
  </si>
  <si>
    <t>LKS Pogórze Skoczów</t>
  </si>
  <si>
    <t>LKS Orkan Ostrzeszów</t>
  </si>
  <si>
    <t>AKL Ursynów Warszawa</t>
  </si>
  <si>
    <t>UKS Czwórka Żory</t>
  </si>
  <si>
    <t>MKS Polonia Warszawa</t>
  </si>
  <si>
    <t>UKS Czapla Białe Błota</t>
  </si>
  <si>
    <t>UKS Viking Rumia</t>
  </si>
  <si>
    <t>KL Lechia Gdańsk</t>
  </si>
  <si>
    <t>UKS Misiaczki Pruszków</t>
  </si>
  <si>
    <t>GULKS Barwice</t>
  </si>
  <si>
    <t>LKLA Krokus-Astromal Leszno</t>
  </si>
  <si>
    <t>MKS Olimp Łobez</t>
  </si>
  <si>
    <t>UKS AS Czempiń</t>
  </si>
  <si>
    <t>GTS Bojszowy</t>
  </si>
  <si>
    <t>MKS Centrum Dzięgielów</t>
  </si>
  <si>
    <t>LUKS Dwójka Namysłów</t>
  </si>
  <si>
    <t>UKS Fajfer 2001 Łapanów</t>
  </si>
  <si>
    <t>MGSZ Zelów</t>
  </si>
  <si>
    <t>KS Słoneczko Busko Zdrój</t>
  </si>
  <si>
    <t>DME</t>
  </si>
  <si>
    <t>SL WKS Zawisza Bydgoszcz</t>
  </si>
  <si>
    <t>LKS Vectra-DGS Włocławek</t>
  </si>
  <si>
    <t>WKS Flota Gdynia</t>
  </si>
  <si>
    <t>UKS Trójka Sandomierz</t>
  </si>
  <si>
    <t>GKS Tychy</t>
  </si>
  <si>
    <t>OKLA StoraEnso Ostrołęka</t>
  </si>
  <si>
    <t>ULKS Macovia Maków Mazowiecki</t>
  </si>
  <si>
    <t>ULKS Tychowo</t>
  </si>
  <si>
    <t>UKS Żaczek Połaniec</t>
  </si>
  <si>
    <t>UKS Barnim Goleniów</t>
  </si>
  <si>
    <t>MULKS Juvenia Głuchołazy</t>
  </si>
  <si>
    <t>LUKS Pomorzanin Serock</t>
  </si>
  <si>
    <t>PE
10 000</t>
  </si>
  <si>
    <t>MKS Święc Sławno</t>
  </si>
  <si>
    <t>UKS Wieża Postomino</t>
  </si>
  <si>
    <t>LLKS Pomorze Stargard Szcz.</t>
  </si>
  <si>
    <t>LKS Pomorze Stargard Szcz.</t>
  </si>
  <si>
    <t>UKS Cyprjanka Fabianki</t>
  </si>
  <si>
    <t>LLKS Ziemi Kociewskiej Smętowo</t>
  </si>
  <si>
    <t>UKS Bieganie.pl Stryszawa</t>
  </si>
  <si>
    <t>UKS Nowogrodziec</t>
  </si>
  <si>
    <t>KS Cracovia 1906 Kraków</t>
  </si>
  <si>
    <t>Aurum Kobut Złotoryja</t>
  </si>
  <si>
    <t>MKS Dąb Dębno</t>
  </si>
  <si>
    <t>PKS Gwardia Szczytno</t>
  </si>
  <si>
    <t>MKS Eurocentr Suchowola</t>
  </si>
  <si>
    <t>MLUKS Pojezierze Ełckie Ełk</t>
  </si>
  <si>
    <t>UKS Orlęta Warszawa</t>
  </si>
  <si>
    <t>TL Pogoń Ruda Śląska</t>
  </si>
  <si>
    <t>AZS KU Politechniki Opolskiej Opole</t>
  </si>
  <si>
    <t>MKL Maraton Świnoujście</t>
  </si>
  <si>
    <t>SKB Kraśnik</t>
  </si>
  <si>
    <t>MKS Durasan Płońsk</t>
  </si>
  <si>
    <t>LKS Burza Rogi</t>
  </si>
  <si>
    <t>LUKS Orneta</t>
  </si>
  <si>
    <t>UMLKS Pegaz Opoczno</t>
  </si>
  <si>
    <t>MMLUKS Sprint Zduńska Wola</t>
  </si>
  <si>
    <t>CWKS Vęgoria Węgorzewo</t>
  </si>
  <si>
    <t>MMKS Gdańsk</t>
  </si>
  <si>
    <t>GKS Żukowo</t>
  </si>
  <si>
    <t>KL Kopernik Toruń</t>
  </si>
  <si>
    <t>UKS Gimpas Pasłęk</t>
  </si>
  <si>
    <t>RLMKS Orlęta Radom</t>
  </si>
  <si>
    <t>UKS Olimpijczyk Skorzewo</t>
  </si>
  <si>
    <t>UKS Dziewiątka Kutno</t>
  </si>
  <si>
    <t>UMKS THN Ostrowia Ostrowiec Św.</t>
  </si>
  <si>
    <t>ULKS Młodzik Ziemia Oławksa</t>
  </si>
  <si>
    <t>NKS Drwęca 1919 Nowe Miasto Lubawskie</t>
  </si>
  <si>
    <t>ME</t>
  </si>
  <si>
    <t>MŚJ</t>
  </si>
  <si>
    <t>IO U18</t>
  </si>
  <si>
    <t>KS Team Run Gdańsk</t>
  </si>
  <si>
    <t>KB Maniac Poznań</t>
  </si>
  <si>
    <t>PŚ CHÓD</t>
  </si>
  <si>
    <t>GER-POL U-18</t>
  </si>
  <si>
    <t>POL-GER U-23</t>
  </si>
  <si>
    <t>SL
WIEL.</t>
  </si>
  <si>
    <t>PE
WIEL.</t>
  </si>
  <si>
    <t>GKS Piast Gliwice</t>
  </si>
  <si>
    <t>strata do 1</t>
  </si>
  <si>
    <t>strata do poprzedniego</t>
  </si>
  <si>
    <t>KS Start Dobrodzień</t>
  </si>
  <si>
    <t>LUKS Centrum Zdzieszowice</t>
  </si>
  <si>
    <t>WLKS Siedlce Iganie Nowe</t>
  </si>
  <si>
    <t>UKS Jedynka Łowicz</t>
  </si>
  <si>
    <t>UKS Sprint Stadnicka Wola</t>
  </si>
  <si>
    <t>UKS Olimp Wzdół Rządowy</t>
  </si>
  <si>
    <t>MKS Expom Krośniewianka</t>
  </si>
  <si>
    <t>CWKS Legia 1926 Warszawa</t>
  </si>
  <si>
    <t>UKS Technik Radom</t>
  </si>
  <si>
    <t>UKS Orły Glinianka</t>
  </si>
  <si>
    <t>UKS Michałów Radom</t>
  </si>
  <si>
    <t>KL Wałcz</t>
  </si>
  <si>
    <t>MKL Gniezno</t>
  </si>
  <si>
    <t>UKS Skoczek Władysławów</t>
  </si>
  <si>
    <t>UKS Skoczek Skoki</t>
  </si>
  <si>
    <t>UKS Sportowiec Borowo</t>
  </si>
  <si>
    <t>MKS Szkuner Myślibórz</t>
  </si>
  <si>
    <t>LKS Grodzisko Radziechowice</t>
  </si>
  <si>
    <t>KB Wiatr Tarnobrzeg</t>
  </si>
  <si>
    <t>LUKS Inowrocław</t>
  </si>
  <si>
    <t>LKS Promień Kowalewo Pomorskie</t>
  </si>
  <si>
    <t>GKS Tęcza Nowa Wieś Lęborska</t>
  </si>
  <si>
    <t>UKS Start Smólnik</t>
  </si>
  <si>
    <t>UKS Piast Bolków</t>
  </si>
  <si>
    <t>JKLA Jawor Jaworzno</t>
  </si>
  <si>
    <t>UKS Słowian Mrowino</t>
  </si>
  <si>
    <t>MLUKS Mokasyn Płoty</t>
  </si>
  <si>
    <t>CHÓD 20 KM</t>
  </si>
  <si>
    <t>CHÓD
20 KM</t>
  </si>
  <si>
    <t>KS 64-sto Leszno</t>
  </si>
  <si>
    <t>CC</t>
  </si>
  <si>
    <t>LLKS Osowa Sień Wschowa</t>
  </si>
  <si>
    <t>MKL Nefryt Lubartów</t>
  </si>
  <si>
    <t>Klasyfikacja Klubowego Mistrza Polski 2010</t>
  </si>
  <si>
    <t>LUKS Konopiska</t>
  </si>
  <si>
    <t>SUMA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</si>
</sst>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000"/>
    <numFmt numFmtId="171" formatCode="0.00000000"/>
    <numFmt numFmtId="172" formatCode="0.0000000"/>
    <numFmt numFmtId="173" formatCode="0.000000"/>
    <numFmt numFmtId="174" formatCode="0.00000"/>
  </numFmts>
  <fonts count="4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8"/>
      <color indexed="12"/>
      <name val="Arial CE"/>
      <family val="0"/>
    </font>
    <font>
      <sz val="10"/>
      <color indexed="8"/>
      <name val="Arial"/>
      <family val="2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8"/>
      <name val="Tahoma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/>
    </xf>
    <xf numFmtId="2" fontId="0" fillId="32" borderId="10" xfId="0" applyNumberFormat="1" applyFill="1" applyBorder="1" applyAlignment="1">
      <alignment/>
    </xf>
    <xf numFmtId="2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7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7" fillId="37" borderId="10" xfId="0" applyFont="1" applyFill="1" applyBorder="1" applyAlignment="1">
      <alignment horizontal="center" vertical="top" wrapText="1"/>
    </xf>
    <xf numFmtId="2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7" fillId="35" borderId="10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2" fontId="47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/>
    </xf>
    <xf numFmtId="2" fontId="47" fillId="34" borderId="10" xfId="0" applyNumberFormat="1" applyFont="1" applyFill="1" applyBorder="1" applyAlignment="1">
      <alignment horizontal="center"/>
    </xf>
    <xf numFmtId="2" fontId="47" fillId="37" borderId="10" xfId="0" applyNumberFormat="1" applyFont="1" applyFill="1" applyBorder="1" applyAlignment="1">
      <alignment/>
    </xf>
    <xf numFmtId="2" fontId="47" fillId="32" borderId="10" xfId="0" applyNumberFormat="1" applyFont="1" applyFill="1" applyBorder="1" applyAlignment="1">
      <alignment/>
    </xf>
    <xf numFmtId="2" fontId="47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8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M2446"/>
  <sheetViews>
    <sheetView tabSelected="1" zoomScale="87" zoomScaleNormal="87" zoomScaleSheetLayoutView="70" workbookViewId="0" topLeftCell="A1">
      <pane xSplit="10" ySplit="5" topLeftCell="K30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C321" sqref="C321"/>
    </sheetView>
  </sheetViews>
  <sheetFormatPr defaultColWidth="9.00390625" defaultRowHeight="12.75" outlineLevelCol="1"/>
  <cols>
    <col min="1" max="1" width="4.75390625" style="0" customWidth="1"/>
    <col min="2" max="2" width="35.25390625" style="0" bestFit="1" customWidth="1"/>
    <col min="3" max="3" width="5.375" style="8" customWidth="1"/>
    <col min="4" max="4" width="8.00390625" style="0" hidden="1" customWidth="1" outlineLevel="1"/>
    <col min="5" max="6" width="9.25390625" style="0" hidden="1" customWidth="1" outlineLevel="1"/>
    <col min="7" max="7" width="9.75390625" style="0" hidden="1" customWidth="1" outlineLevel="1"/>
    <col min="8" max="8" width="11.125" style="0" hidden="1" customWidth="1" outlineLevel="1"/>
    <col min="9" max="9" width="7.625" style="0" hidden="1" customWidth="1" outlineLevel="1"/>
    <col min="10" max="10" width="11.625" style="0" hidden="1" customWidth="1" outlineLevel="1"/>
    <col min="11" max="11" width="6.75390625" style="0" bestFit="1" customWidth="1" collapsed="1"/>
    <col min="12" max="12" width="9.375" style="0" hidden="1" customWidth="1" outlineLevel="1"/>
    <col min="13" max="13" width="11.375" style="0" hidden="1" customWidth="1" outlineLevel="1"/>
    <col min="14" max="14" width="8.625" style="0" hidden="1" customWidth="1" outlineLevel="1"/>
    <col min="15" max="15" width="6.75390625" style="0" bestFit="1" customWidth="1" collapsed="1"/>
    <col min="16" max="16" width="10.75390625" style="0" hidden="1" customWidth="1" outlineLevel="1"/>
    <col min="17" max="17" width="10.375" style="2" hidden="1" customWidth="1" outlineLevel="1"/>
    <col min="18" max="18" width="6.75390625" style="2" bestFit="1" customWidth="1" collapsed="1"/>
    <col min="19" max="19" width="6.75390625" style="3" customWidth="1" outlineLevel="1"/>
    <col min="20" max="20" width="7.125" style="3" customWidth="1" outlineLevel="1"/>
    <col min="21" max="22" width="8.00390625" style="3" customWidth="1" outlineLevel="1"/>
    <col min="23" max="23" width="8.375" style="3" customWidth="1" outlineLevel="1"/>
    <col min="24" max="24" width="10.375" style="3" customWidth="1" outlineLevel="1"/>
    <col min="25" max="25" width="6.75390625" style="28" customWidth="1" outlineLevel="1"/>
    <col min="26" max="26" width="6.75390625" style="3" customWidth="1" outlineLevel="1"/>
    <col min="27" max="27" width="8.75390625" style="3" customWidth="1" outlineLevel="1"/>
    <col min="28" max="28" width="6.75390625" style="3" customWidth="1" outlineLevel="1"/>
    <col min="29" max="29" width="7.375" style="0" customWidth="1" outlineLevel="1"/>
    <col min="30" max="30" width="7.875" style="0" customWidth="1" outlineLevel="1"/>
    <col min="31" max="31" width="8.75390625" style="3" customWidth="1" outlineLevel="1"/>
    <col min="32" max="32" width="7.75390625" style="3" customWidth="1" outlineLevel="1"/>
    <col min="33" max="33" width="8.75390625" style="3" customWidth="1" outlineLevel="1"/>
    <col min="34" max="35" width="6.75390625" style="3" customWidth="1" outlineLevel="1"/>
    <col min="36" max="36" width="8.625" style="11" bestFit="1" customWidth="1"/>
    <col min="37" max="37" width="9.75390625" style="0" bestFit="1" customWidth="1"/>
    <col min="38" max="38" width="9.875" style="0" bestFit="1" customWidth="1"/>
    <col min="39" max="39" width="12.25390625" style="0" bestFit="1" customWidth="1"/>
  </cols>
  <sheetData>
    <row r="2" spans="1:26" ht="15">
      <c r="A2" s="44" t="s">
        <v>385</v>
      </c>
      <c r="K2" s="2"/>
      <c r="O2" s="2"/>
      <c r="S2" s="2"/>
      <c r="T2" s="2"/>
      <c r="U2" s="2"/>
      <c r="V2" s="2"/>
      <c r="W2" s="2"/>
      <c r="Z2" s="2"/>
    </row>
    <row r="3" spans="1:36" s="9" customFormat="1" ht="12.75">
      <c r="A3" s="14"/>
      <c r="B3" s="14"/>
      <c r="C3" s="13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5"/>
      <c r="Q3" s="55"/>
      <c r="R3" s="55"/>
      <c r="S3" s="15"/>
      <c r="T3" s="15"/>
      <c r="U3" s="15"/>
      <c r="V3" s="15"/>
      <c r="W3" s="15"/>
      <c r="X3" s="15"/>
      <c r="Y3" s="15"/>
      <c r="Z3" s="15"/>
      <c r="AA3" s="15"/>
      <c r="AB3" s="15"/>
      <c r="AE3" s="15"/>
      <c r="AF3" s="15"/>
      <c r="AG3" s="15"/>
      <c r="AH3" s="15"/>
      <c r="AI3" s="15"/>
      <c r="AJ3" s="16"/>
    </row>
    <row r="4" spans="1:38" s="7" customFormat="1" ht="18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  <c r="P4" s="33">
        <v>16</v>
      </c>
      <c r="Q4" s="33">
        <v>17</v>
      </c>
      <c r="R4" s="33">
        <v>18</v>
      </c>
      <c r="S4" s="33">
        <v>19</v>
      </c>
      <c r="T4" s="33">
        <v>20</v>
      </c>
      <c r="U4" s="33">
        <v>21</v>
      </c>
      <c r="V4" s="33">
        <v>22</v>
      </c>
      <c r="W4" s="33">
        <v>23</v>
      </c>
      <c r="X4" s="33">
        <v>24</v>
      </c>
      <c r="Y4" s="33">
        <v>25</v>
      </c>
      <c r="Z4" s="33">
        <v>26</v>
      </c>
      <c r="AA4" s="33">
        <v>27</v>
      </c>
      <c r="AB4" s="33">
        <v>28</v>
      </c>
      <c r="AC4" s="33">
        <v>29</v>
      </c>
      <c r="AD4" s="33">
        <v>30</v>
      </c>
      <c r="AE4" s="33">
        <v>31</v>
      </c>
      <c r="AF4" s="33">
        <v>32</v>
      </c>
      <c r="AG4" s="33">
        <v>33</v>
      </c>
      <c r="AH4" s="33">
        <v>34</v>
      </c>
      <c r="AI4" s="33">
        <v>35</v>
      </c>
      <c r="AJ4" s="33">
        <v>36</v>
      </c>
      <c r="AK4" s="18">
        <f>SUM(AJ6:AJ342)</f>
        <v>45269.15000000001</v>
      </c>
      <c r="AL4" s="43">
        <f>AJ6</f>
        <v>1965.25</v>
      </c>
    </row>
    <row r="5" spans="1:39" s="10" customFormat="1" ht="24" customHeight="1">
      <c r="A5" s="23" t="s">
        <v>16</v>
      </c>
      <c r="B5" s="23" t="s">
        <v>231</v>
      </c>
      <c r="C5" s="22" t="s">
        <v>17</v>
      </c>
      <c r="D5" s="32" t="s">
        <v>253</v>
      </c>
      <c r="E5" s="41" t="s">
        <v>254</v>
      </c>
      <c r="F5" s="32" t="s">
        <v>380</v>
      </c>
      <c r="G5" s="32" t="s">
        <v>255</v>
      </c>
      <c r="H5" s="32" t="s">
        <v>256</v>
      </c>
      <c r="I5" s="32" t="s">
        <v>229</v>
      </c>
      <c r="J5" s="32" t="s">
        <v>257</v>
      </c>
      <c r="K5" s="34" t="s">
        <v>229</v>
      </c>
      <c r="L5" s="32" t="s">
        <v>255</v>
      </c>
      <c r="M5" s="32" t="s">
        <v>379</v>
      </c>
      <c r="N5" s="32" t="s">
        <v>227</v>
      </c>
      <c r="O5" s="34" t="s">
        <v>227</v>
      </c>
      <c r="P5" s="32" t="s">
        <v>256</v>
      </c>
      <c r="Q5" s="32" t="s">
        <v>230</v>
      </c>
      <c r="R5" s="34" t="s">
        <v>230</v>
      </c>
      <c r="S5" s="32" t="s">
        <v>226</v>
      </c>
      <c r="T5" s="32" t="s">
        <v>228</v>
      </c>
      <c r="U5" s="32" t="s">
        <v>258</v>
      </c>
      <c r="V5" s="32" t="s">
        <v>259</v>
      </c>
      <c r="W5" s="32" t="s">
        <v>260</v>
      </c>
      <c r="X5" s="32" t="s">
        <v>261</v>
      </c>
      <c r="Y5" s="27" t="s">
        <v>303</v>
      </c>
      <c r="Z5" s="38" t="s">
        <v>344</v>
      </c>
      <c r="AA5" s="32" t="s">
        <v>346</v>
      </c>
      <c r="AB5" s="32" t="s">
        <v>290</v>
      </c>
      <c r="AC5" s="35" t="s">
        <v>347</v>
      </c>
      <c r="AD5" s="35" t="s">
        <v>348</v>
      </c>
      <c r="AE5" s="32" t="s">
        <v>340</v>
      </c>
      <c r="AF5" s="32" t="s">
        <v>339</v>
      </c>
      <c r="AG5" s="32" t="s">
        <v>345</v>
      </c>
      <c r="AH5" s="32" t="s">
        <v>341</v>
      </c>
      <c r="AI5" s="32" t="s">
        <v>382</v>
      </c>
      <c r="AJ5" s="24" t="s">
        <v>387</v>
      </c>
      <c r="AK5" s="19" t="s">
        <v>251</v>
      </c>
      <c r="AL5" s="10" t="s">
        <v>350</v>
      </c>
      <c r="AM5" s="31" t="s">
        <v>351</v>
      </c>
    </row>
    <row r="6" spans="1:39" ht="12.75">
      <c r="A6" s="5">
        <v>1</v>
      </c>
      <c r="B6" s="5" t="s">
        <v>71</v>
      </c>
      <c r="C6" s="20" t="s">
        <v>7</v>
      </c>
      <c r="D6" s="4"/>
      <c r="E6" s="4"/>
      <c r="F6" s="4"/>
      <c r="G6" s="42"/>
      <c r="H6" s="42">
        <v>58</v>
      </c>
      <c r="I6" s="4">
        <f>594+71</f>
        <v>665</v>
      </c>
      <c r="J6" s="4"/>
      <c r="K6" s="1">
        <f aca="true" t="shared" si="0" ref="K6:K69">SUM(D6:J6)</f>
        <v>723</v>
      </c>
      <c r="L6" s="4"/>
      <c r="M6" s="4"/>
      <c r="N6" s="25">
        <f>226-10.5</f>
        <v>215.5</v>
      </c>
      <c r="O6" s="1">
        <f aca="true" t="shared" si="1" ref="O6:O69">SUM(L6:N6)</f>
        <v>215.5</v>
      </c>
      <c r="P6" s="42"/>
      <c r="Q6" s="4">
        <f>61-1</f>
        <v>60</v>
      </c>
      <c r="R6" s="4">
        <f aca="true" t="shared" si="2" ref="R6:R69">P6+Q6</f>
        <v>60</v>
      </c>
      <c r="S6" s="4">
        <v>15</v>
      </c>
      <c r="T6" s="4">
        <v>6</v>
      </c>
      <c r="U6" s="4">
        <v>260</v>
      </c>
      <c r="V6" s="4">
        <v>80</v>
      </c>
      <c r="W6" s="4">
        <v>293</v>
      </c>
      <c r="X6" s="4">
        <v>41.5</v>
      </c>
      <c r="Y6" s="29"/>
      <c r="Z6" s="39"/>
      <c r="AA6" s="4">
        <v>27</v>
      </c>
      <c r="AB6" s="4">
        <v>86.25</v>
      </c>
      <c r="AC6" s="5"/>
      <c r="AD6" s="5"/>
      <c r="AE6" s="4">
        <v>6</v>
      </c>
      <c r="AF6" s="4">
        <v>80</v>
      </c>
      <c r="AG6" s="4">
        <v>2</v>
      </c>
      <c r="AH6" s="4"/>
      <c r="AI6" s="4">
        <v>70</v>
      </c>
      <c r="AJ6" s="12">
        <f aca="true" t="shared" si="3" ref="AJ6:AJ69">SUM(K6,O6,R6,S6:AI6)</f>
        <v>1965.25</v>
      </c>
      <c r="AK6" s="17">
        <f aca="true" t="shared" si="4" ref="AK6:AK69">(AJ6*100)/$AK$4</f>
        <v>4.341256683635543</v>
      </c>
      <c r="AL6" s="30">
        <f aca="true" t="shared" si="5" ref="AL6:AL69">$AL$4-AJ6</f>
        <v>0</v>
      </c>
      <c r="AM6" s="30">
        <f>$AL$4-AJ6</f>
        <v>0</v>
      </c>
    </row>
    <row r="7" spans="1:39" ht="12.75">
      <c r="A7" s="5">
        <v>2</v>
      </c>
      <c r="B7" s="5" t="s">
        <v>291</v>
      </c>
      <c r="C7" s="20" t="s">
        <v>1</v>
      </c>
      <c r="D7" s="4"/>
      <c r="E7" s="4"/>
      <c r="F7" s="4"/>
      <c r="G7" s="42"/>
      <c r="H7" s="42"/>
      <c r="I7" s="4">
        <v>398</v>
      </c>
      <c r="J7" s="4">
        <v>8</v>
      </c>
      <c r="K7" s="1">
        <f t="shared" si="0"/>
        <v>406</v>
      </c>
      <c r="L7" s="4">
        <v>10</v>
      </c>
      <c r="M7" s="4"/>
      <c r="N7" s="25">
        <f>296-15</f>
        <v>281</v>
      </c>
      <c r="O7" s="1">
        <f t="shared" si="1"/>
        <v>291</v>
      </c>
      <c r="P7" s="42"/>
      <c r="Q7" s="4">
        <v>145</v>
      </c>
      <c r="R7" s="4">
        <f t="shared" si="2"/>
        <v>145</v>
      </c>
      <c r="S7" s="4">
        <f>77-0.5</f>
        <v>76.5</v>
      </c>
      <c r="T7" s="4">
        <v>23</v>
      </c>
      <c r="U7" s="4">
        <v>270</v>
      </c>
      <c r="V7" s="4">
        <v>180</v>
      </c>
      <c r="W7" s="4">
        <v>220</v>
      </c>
      <c r="X7" s="4"/>
      <c r="Y7" s="29"/>
      <c r="Z7" s="39"/>
      <c r="AA7" s="4">
        <v>30</v>
      </c>
      <c r="AB7" s="4">
        <v>40</v>
      </c>
      <c r="AC7" s="5"/>
      <c r="AD7" s="5"/>
      <c r="AE7" s="4"/>
      <c r="AF7" s="4">
        <v>140</v>
      </c>
      <c r="AG7" s="4">
        <v>14</v>
      </c>
      <c r="AH7" s="4">
        <v>20.5</v>
      </c>
      <c r="AI7" s="4">
        <v>70</v>
      </c>
      <c r="AJ7" s="12">
        <f t="shared" si="3"/>
        <v>1926</v>
      </c>
      <c r="AK7" s="17">
        <f t="shared" si="4"/>
        <v>4.254553045506707</v>
      </c>
      <c r="AL7" s="30">
        <f t="shared" si="5"/>
        <v>39.25</v>
      </c>
      <c r="AM7" s="30">
        <f aca="true" t="shared" si="6" ref="AM7:AM70">AJ6-AJ7</f>
        <v>39.25</v>
      </c>
    </row>
    <row r="8" spans="1:39" ht="12.75">
      <c r="A8" s="5">
        <v>3</v>
      </c>
      <c r="B8" s="5" t="s">
        <v>75</v>
      </c>
      <c r="C8" s="20" t="s">
        <v>3</v>
      </c>
      <c r="D8" s="4"/>
      <c r="E8" s="4"/>
      <c r="F8" s="4"/>
      <c r="G8" s="42">
        <v>30</v>
      </c>
      <c r="H8" s="42"/>
      <c r="I8" s="4">
        <v>261</v>
      </c>
      <c r="J8" s="4">
        <v>26</v>
      </c>
      <c r="K8" s="1">
        <f t="shared" si="0"/>
        <v>317</v>
      </c>
      <c r="L8" s="4"/>
      <c r="M8" s="4"/>
      <c r="N8" s="25">
        <v>163</v>
      </c>
      <c r="O8" s="1">
        <f t="shared" si="1"/>
        <v>163</v>
      </c>
      <c r="P8" s="42"/>
      <c r="Q8" s="4">
        <v>226</v>
      </c>
      <c r="R8" s="4">
        <f t="shared" si="2"/>
        <v>226</v>
      </c>
      <c r="S8" s="4">
        <v>63.5</v>
      </c>
      <c r="T8" s="4">
        <v>73</v>
      </c>
      <c r="U8" s="4">
        <f>220+170</f>
        <v>390</v>
      </c>
      <c r="V8" s="4">
        <f>200+90</f>
        <v>290</v>
      </c>
      <c r="W8" s="4">
        <v>170</v>
      </c>
      <c r="X8" s="4">
        <v>59</v>
      </c>
      <c r="Y8" s="29"/>
      <c r="Z8" s="39"/>
      <c r="AA8" s="4">
        <v>4.5</v>
      </c>
      <c r="AB8" s="4">
        <v>33.75</v>
      </c>
      <c r="AC8" s="5"/>
      <c r="AD8" s="5"/>
      <c r="AE8" s="4">
        <v>4</v>
      </c>
      <c r="AF8" s="4">
        <v>25</v>
      </c>
      <c r="AG8" s="4">
        <v>0.5</v>
      </c>
      <c r="AH8" s="4"/>
      <c r="AI8" s="4"/>
      <c r="AJ8" s="12">
        <f t="shared" si="3"/>
        <v>1819.25</v>
      </c>
      <c r="AK8" s="17">
        <f t="shared" si="4"/>
        <v>4.018741239895159</v>
      </c>
      <c r="AL8" s="30">
        <f t="shared" si="5"/>
        <v>146</v>
      </c>
      <c r="AM8" s="30">
        <f t="shared" si="6"/>
        <v>106.75</v>
      </c>
    </row>
    <row r="9" spans="1:39" ht="12.75">
      <c r="A9" s="5">
        <v>4</v>
      </c>
      <c r="B9" s="5" t="s">
        <v>139</v>
      </c>
      <c r="C9" s="20" t="s">
        <v>10</v>
      </c>
      <c r="D9" s="4"/>
      <c r="E9" s="4">
        <v>35</v>
      </c>
      <c r="F9" s="4"/>
      <c r="G9" s="42">
        <v>55</v>
      </c>
      <c r="H9" s="42">
        <v>18</v>
      </c>
      <c r="I9" s="4">
        <v>565</v>
      </c>
      <c r="J9" s="4"/>
      <c r="K9" s="1">
        <f t="shared" si="0"/>
        <v>673</v>
      </c>
      <c r="L9" s="4"/>
      <c r="M9" s="4"/>
      <c r="N9" s="25">
        <f>100-31</f>
        <v>69</v>
      </c>
      <c r="O9" s="1">
        <f t="shared" si="1"/>
        <v>69</v>
      </c>
      <c r="P9" s="42">
        <v>4</v>
      </c>
      <c r="Q9" s="4">
        <f>56-7</f>
        <v>49</v>
      </c>
      <c r="R9" s="4">
        <f t="shared" si="2"/>
        <v>53</v>
      </c>
      <c r="S9" s="4">
        <v>8</v>
      </c>
      <c r="T9" s="4">
        <v>2</v>
      </c>
      <c r="U9" s="4">
        <v>280</v>
      </c>
      <c r="V9" s="4"/>
      <c r="W9" s="4">
        <v>192</v>
      </c>
      <c r="X9" s="4">
        <v>9.5</v>
      </c>
      <c r="Y9" s="29"/>
      <c r="Z9" s="39"/>
      <c r="AA9" s="4"/>
      <c r="AB9" s="4">
        <v>223.75</v>
      </c>
      <c r="AC9" s="5"/>
      <c r="AD9" s="5"/>
      <c r="AE9" s="4"/>
      <c r="AF9" s="4">
        <v>210</v>
      </c>
      <c r="AG9" s="4"/>
      <c r="AH9" s="4"/>
      <c r="AI9" s="4">
        <v>50</v>
      </c>
      <c r="AJ9" s="12">
        <f t="shared" si="3"/>
        <v>1770.25</v>
      </c>
      <c r="AK9" s="17">
        <f t="shared" si="4"/>
        <v>3.910499755352154</v>
      </c>
      <c r="AL9" s="30">
        <f t="shared" si="5"/>
        <v>195</v>
      </c>
      <c r="AM9" s="30">
        <f t="shared" si="6"/>
        <v>49</v>
      </c>
    </row>
    <row r="10" spans="1:39" ht="12.75">
      <c r="A10" s="5">
        <v>5</v>
      </c>
      <c r="B10" s="57" t="s">
        <v>73</v>
      </c>
      <c r="C10" s="20" t="s">
        <v>12</v>
      </c>
      <c r="D10" s="4"/>
      <c r="E10" s="4"/>
      <c r="F10" s="4">
        <v>118</v>
      </c>
      <c r="G10" s="42"/>
      <c r="H10" s="42"/>
      <c r="I10" s="4">
        <v>399</v>
      </c>
      <c r="J10" s="4"/>
      <c r="K10" s="1">
        <f t="shared" si="0"/>
        <v>517</v>
      </c>
      <c r="L10" s="4"/>
      <c r="M10" s="4">
        <v>25</v>
      </c>
      <c r="N10" s="25">
        <f>254-18.5</f>
        <v>235.5</v>
      </c>
      <c r="O10" s="1">
        <f t="shared" si="1"/>
        <v>260.5</v>
      </c>
      <c r="P10" s="42"/>
      <c r="Q10" s="4">
        <f>24-4</f>
        <v>20</v>
      </c>
      <c r="R10" s="4">
        <f t="shared" si="2"/>
        <v>20</v>
      </c>
      <c r="S10" s="4">
        <v>11</v>
      </c>
      <c r="T10" s="4">
        <v>2</v>
      </c>
      <c r="U10" s="4">
        <v>300</v>
      </c>
      <c r="V10" s="4">
        <v>90</v>
      </c>
      <c r="W10" s="4">
        <v>227</v>
      </c>
      <c r="X10" s="4">
        <v>36</v>
      </c>
      <c r="Y10" s="29"/>
      <c r="Z10" s="39"/>
      <c r="AA10" s="4">
        <v>14</v>
      </c>
      <c r="AB10" s="4">
        <v>25</v>
      </c>
      <c r="AC10" s="5"/>
      <c r="AD10" s="5"/>
      <c r="AE10" s="4">
        <v>2</v>
      </c>
      <c r="AF10" s="4">
        <v>150</v>
      </c>
      <c r="AG10" s="4"/>
      <c r="AH10" s="4"/>
      <c r="AI10" s="4"/>
      <c r="AJ10" s="12">
        <f t="shared" si="3"/>
        <v>1654.5</v>
      </c>
      <c r="AK10" s="17">
        <f t="shared" si="4"/>
        <v>3.6548068607429114</v>
      </c>
      <c r="AL10" s="30">
        <f t="shared" si="5"/>
        <v>310.75</v>
      </c>
      <c r="AM10" s="30">
        <f t="shared" si="6"/>
        <v>115.75</v>
      </c>
    </row>
    <row r="11" spans="1:39" ht="12.75">
      <c r="A11" s="5">
        <v>6</v>
      </c>
      <c r="B11" s="5" t="s">
        <v>72</v>
      </c>
      <c r="C11" s="20" t="s">
        <v>10</v>
      </c>
      <c r="D11" s="4"/>
      <c r="E11" s="4"/>
      <c r="F11" s="4"/>
      <c r="G11" s="42">
        <v>40</v>
      </c>
      <c r="H11" s="42">
        <v>110</v>
      </c>
      <c r="I11" s="4">
        <v>498.5</v>
      </c>
      <c r="J11" s="4">
        <v>35</v>
      </c>
      <c r="K11" s="1">
        <f t="shared" si="0"/>
        <v>683.5</v>
      </c>
      <c r="L11" s="4"/>
      <c r="M11" s="4"/>
      <c r="N11" s="25">
        <f>347-91.5</f>
        <v>255.5</v>
      </c>
      <c r="O11" s="1">
        <f t="shared" si="1"/>
        <v>255.5</v>
      </c>
      <c r="P11" s="42"/>
      <c r="Q11" s="4"/>
      <c r="R11" s="4">
        <f t="shared" si="2"/>
        <v>0</v>
      </c>
      <c r="S11" s="4"/>
      <c r="T11" s="4"/>
      <c r="U11" s="4">
        <v>240</v>
      </c>
      <c r="V11" s="4"/>
      <c r="W11" s="4">
        <v>267</v>
      </c>
      <c r="X11" s="4">
        <v>19</v>
      </c>
      <c r="Y11" s="29"/>
      <c r="Z11" s="39"/>
      <c r="AA11" s="4">
        <v>21.5</v>
      </c>
      <c r="AB11" s="4">
        <v>51.25</v>
      </c>
      <c r="AC11" s="5"/>
      <c r="AD11" s="5">
        <v>80</v>
      </c>
      <c r="AE11" s="4"/>
      <c r="AF11" s="4">
        <v>30</v>
      </c>
      <c r="AG11" s="4"/>
      <c r="AH11" s="4"/>
      <c r="AI11" s="4"/>
      <c r="AJ11" s="12">
        <f t="shared" si="3"/>
        <v>1647.75</v>
      </c>
      <c r="AK11" s="17">
        <f t="shared" si="4"/>
        <v>3.63989604399464</v>
      </c>
      <c r="AL11" s="30">
        <f t="shared" si="5"/>
        <v>317.5</v>
      </c>
      <c r="AM11" s="30">
        <f t="shared" si="6"/>
        <v>6.75</v>
      </c>
    </row>
    <row r="12" spans="1:39" ht="12.75">
      <c r="A12" s="5">
        <v>7</v>
      </c>
      <c r="B12" s="5" t="s">
        <v>74</v>
      </c>
      <c r="C12" s="20" t="s">
        <v>14</v>
      </c>
      <c r="D12" s="4"/>
      <c r="E12" s="4"/>
      <c r="F12" s="4"/>
      <c r="G12" s="42">
        <v>13</v>
      </c>
      <c r="H12" s="42">
        <v>66</v>
      </c>
      <c r="I12" s="4">
        <v>398.5</v>
      </c>
      <c r="J12" s="4"/>
      <c r="K12" s="1">
        <f t="shared" si="0"/>
        <v>477.5</v>
      </c>
      <c r="L12" s="4">
        <v>18</v>
      </c>
      <c r="M12" s="4">
        <v>16</v>
      </c>
      <c r="N12" s="25">
        <f>283-14</f>
        <v>269</v>
      </c>
      <c r="O12" s="1">
        <f t="shared" si="1"/>
        <v>303</v>
      </c>
      <c r="P12" s="42">
        <v>2</v>
      </c>
      <c r="Q12" s="4">
        <v>89</v>
      </c>
      <c r="R12" s="4">
        <f t="shared" si="2"/>
        <v>91</v>
      </c>
      <c r="S12" s="4">
        <v>77</v>
      </c>
      <c r="T12" s="4">
        <v>23</v>
      </c>
      <c r="U12" s="4">
        <v>230</v>
      </c>
      <c r="V12" s="4">
        <v>170</v>
      </c>
      <c r="W12" s="4">
        <v>171</v>
      </c>
      <c r="X12" s="4"/>
      <c r="Y12" s="29"/>
      <c r="Z12" s="39"/>
      <c r="AA12" s="4">
        <v>10.5</v>
      </c>
      <c r="AB12" s="4">
        <v>20</v>
      </c>
      <c r="AC12" s="5"/>
      <c r="AD12" s="5"/>
      <c r="AE12" s="4"/>
      <c r="AF12" s="4"/>
      <c r="AG12" s="4">
        <v>4.5</v>
      </c>
      <c r="AH12" s="4"/>
      <c r="AI12" s="4"/>
      <c r="AJ12" s="12">
        <f t="shared" si="3"/>
        <v>1577.5</v>
      </c>
      <c r="AK12" s="17">
        <f t="shared" si="4"/>
        <v>3.4847130993181885</v>
      </c>
      <c r="AL12" s="30">
        <f t="shared" si="5"/>
        <v>387.75</v>
      </c>
      <c r="AM12" s="30">
        <f t="shared" si="6"/>
        <v>70.25</v>
      </c>
    </row>
    <row r="13" spans="1:39" ht="12.75">
      <c r="A13" s="5">
        <v>8</v>
      </c>
      <c r="B13" s="5" t="s">
        <v>76</v>
      </c>
      <c r="C13" s="20" t="s">
        <v>9</v>
      </c>
      <c r="D13" s="4"/>
      <c r="E13" s="4"/>
      <c r="F13" s="4">
        <v>80</v>
      </c>
      <c r="G13" s="42">
        <v>8</v>
      </c>
      <c r="H13" s="42"/>
      <c r="I13" s="4">
        <v>315.5</v>
      </c>
      <c r="J13" s="4"/>
      <c r="K13" s="1">
        <f t="shared" si="0"/>
        <v>403.5</v>
      </c>
      <c r="L13" s="4">
        <v>25</v>
      </c>
      <c r="M13" s="4"/>
      <c r="N13" s="25">
        <f>299-6</f>
        <v>293</v>
      </c>
      <c r="O13" s="1">
        <f t="shared" si="1"/>
        <v>318</v>
      </c>
      <c r="P13" s="42"/>
      <c r="Q13" s="4">
        <v>18</v>
      </c>
      <c r="R13" s="4">
        <f t="shared" si="2"/>
        <v>18</v>
      </c>
      <c r="S13" s="4">
        <v>10</v>
      </c>
      <c r="T13" s="4"/>
      <c r="U13" s="4">
        <v>250</v>
      </c>
      <c r="V13" s="4"/>
      <c r="W13" s="4">
        <v>161</v>
      </c>
      <c r="X13" s="4">
        <v>21</v>
      </c>
      <c r="Y13" s="29"/>
      <c r="Z13" s="39"/>
      <c r="AA13" s="4">
        <v>11</v>
      </c>
      <c r="AB13" s="4"/>
      <c r="AC13" s="5"/>
      <c r="AD13" s="5"/>
      <c r="AE13" s="4"/>
      <c r="AF13" s="4">
        <v>15</v>
      </c>
      <c r="AG13" s="4"/>
      <c r="AH13" s="4"/>
      <c r="AI13" s="4"/>
      <c r="AJ13" s="12">
        <f t="shared" si="3"/>
        <v>1207.5</v>
      </c>
      <c r="AK13" s="17">
        <f t="shared" si="4"/>
        <v>2.667379440524065</v>
      </c>
      <c r="AL13" s="30">
        <f t="shared" si="5"/>
        <v>757.75</v>
      </c>
      <c r="AM13" s="30">
        <f t="shared" si="6"/>
        <v>370</v>
      </c>
    </row>
    <row r="14" spans="1:39" ht="12.75">
      <c r="A14" s="5">
        <v>9</v>
      </c>
      <c r="B14" s="5" t="s">
        <v>79</v>
      </c>
      <c r="C14" s="20" t="s">
        <v>0</v>
      </c>
      <c r="D14" s="4"/>
      <c r="E14" s="4">
        <v>41</v>
      </c>
      <c r="F14" s="4">
        <v>18</v>
      </c>
      <c r="G14" s="42">
        <v>35</v>
      </c>
      <c r="H14" s="42"/>
      <c r="I14" s="4">
        <v>224</v>
      </c>
      <c r="J14" s="4">
        <v>25</v>
      </c>
      <c r="K14" s="1">
        <f t="shared" si="0"/>
        <v>343</v>
      </c>
      <c r="L14" s="4">
        <v>12</v>
      </c>
      <c r="M14" s="4">
        <v>24</v>
      </c>
      <c r="N14" s="25">
        <v>96</v>
      </c>
      <c r="O14" s="1">
        <f t="shared" si="1"/>
        <v>132</v>
      </c>
      <c r="P14" s="42"/>
      <c r="Q14" s="4">
        <v>68</v>
      </c>
      <c r="R14" s="4">
        <f t="shared" si="2"/>
        <v>68</v>
      </c>
      <c r="S14" s="4">
        <v>47</v>
      </c>
      <c r="T14" s="4">
        <v>34</v>
      </c>
      <c r="U14" s="4">
        <v>200</v>
      </c>
      <c r="V14" s="4">
        <v>110</v>
      </c>
      <c r="W14" s="4">
        <v>67</v>
      </c>
      <c r="X14" s="4">
        <v>24</v>
      </c>
      <c r="Y14" s="29"/>
      <c r="Z14" s="39"/>
      <c r="AA14" s="4">
        <v>12</v>
      </c>
      <c r="AB14" s="4">
        <v>3.75</v>
      </c>
      <c r="AC14" s="5"/>
      <c r="AD14" s="5"/>
      <c r="AE14" s="4"/>
      <c r="AF14" s="4">
        <v>3.75</v>
      </c>
      <c r="AG14" s="4">
        <v>2</v>
      </c>
      <c r="AH14" s="4"/>
      <c r="AI14" s="4"/>
      <c r="AJ14" s="12">
        <f t="shared" si="3"/>
        <v>1046.5</v>
      </c>
      <c r="AK14" s="17">
        <f t="shared" si="4"/>
        <v>2.3117288484541896</v>
      </c>
      <c r="AL14" s="30">
        <f t="shared" si="5"/>
        <v>918.75</v>
      </c>
      <c r="AM14" s="30">
        <f t="shared" si="6"/>
        <v>161</v>
      </c>
    </row>
    <row r="15" spans="1:39" ht="12.75">
      <c r="A15" s="5">
        <v>10</v>
      </c>
      <c r="B15" s="5" t="s">
        <v>82</v>
      </c>
      <c r="C15" s="20" t="s">
        <v>11</v>
      </c>
      <c r="D15" s="4">
        <v>35</v>
      </c>
      <c r="E15" s="4"/>
      <c r="F15" s="4"/>
      <c r="G15" s="42"/>
      <c r="H15" s="42"/>
      <c r="I15" s="4">
        <v>351</v>
      </c>
      <c r="J15" s="4"/>
      <c r="K15" s="1">
        <f t="shared" si="0"/>
        <v>386</v>
      </c>
      <c r="L15" s="4"/>
      <c r="M15" s="4">
        <v>25</v>
      </c>
      <c r="N15" s="25">
        <f>180-68</f>
        <v>112</v>
      </c>
      <c r="O15" s="1">
        <f t="shared" si="1"/>
        <v>137</v>
      </c>
      <c r="P15" s="42"/>
      <c r="Q15" s="4">
        <v>63</v>
      </c>
      <c r="R15" s="4">
        <f t="shared" si="2"/>
        <v>63</v>
      </c>
      <c r="S15" s="4">
        <v>29</v>
      </c>
      <c r="T15" s="4">
        <v>1</v>
      </c>
      <c r="U15" s="4"/>
      <c r="V15" s="4"/>
      <c r="W15" s="4">
        <v>283</v>
      </c>
      <c r="X15" s="4"/>
      <c r="Y15" s="29"/>
      <c r="Z15" s="39"/>
      <c r="AA15" s="4">
        <v>12.5</v>
      </c>
      <c r="AB15" s="4">
        <v>12.5</v>
      </c>
      <c r="AC15" s="5"/>
      <c r="AD15" s="5"/>
      <c r="AE15" s="4">
        <v>5</v>
      </c>
      <c r="AF15" s="4">
        <v>83.75</v>
      </c>
      <c r="AG15" s="4">
        <v>2</v>
      </c>
      <c r="AH15" s="4"/>
      <c r="AI15" s="4"/>
      <c r="AJ15" s="12">
        <f t="shared" si="3"/>
        <v>1014.75</v>
      </c>
      <c r="AK15" s="17">
        <f t="shared" si="4"/>
        <v>2.2415927844900994</v>
      </c>
      <c r="AL15" s="30">
        <f t="shared" si="5"/>
        <v>950.5</v>
      </c>
      <c r="AM15" s="30">
        <f t="shared" si="6"/>
        <v>31.75</v>
      </c>
    </row>
    <row r="16" spans="1:39" ht="12.75">
      <c r="A16" s="5">
        <v>11</v>
      </c>
      <c r="B16" s="5" t="s">
        <v>20</v>
      </c>
      <c r="C16" s="20" t="s">
        <v>9</v>
      </c>
      <c r="D16" s="4"/>
      <c r="E16" s="4"/>
      <c r="F16" s="4"/>
      <c r="G16" s="42"/>
      <c r="H16" s="42"/>
      <c r="I16" s="4">
        <v>160</v>
      </c>
      <c r="J16" s="4"/>
      <c r="K16" s="1">
        <f t="shared" si="0"/>
        <v>160</v>
      </c>
      <c r="L16" s="4"/>
      <c r="M16" s="4"/>
      <c r="N16" s="25">
        <f>48+14</f>
        <v>62</v>
      </c>
      <c r="O16" s="1">
        <f t="shared" si="1"/>
        <v>62</v>
      </c>
      <c r="P16" s="42"/>
      <c r="Q16" s="4">
        <v>89</v>
      </c>
      <c r="R16" s="4">
        <f t="shared" si="2"/>
        <v>89</v>
      </c>
      <c r="S16" s="4">
        <f>56-4.5</f>
        <v>51.5</v>
      </c>
      <c r="T16" s="4">
        <v>30.5</v>
      </c>
      <c r="U16" s="4">
        <v>180</v>
      </c>
      <c r="V16" s="4">
        <v>150</v>
      </c>
      <c r="W16" s="4">
        <v>103</v>
      </c>
      <c r="X16" s="4">
        <v>40</v>
      </c>
      <c r="Y16" s="29"/>
      <c r="Z16" s="39"/>
      <c r="AA16" s="4"/>
      <c r="AB16" s="4">
        <v>30</v>
      </c>
      <c r="AC16" s="5"/>
      <c r="AD16" s="5"/>
      <c r="AE16" s="4">
        <v>6</v>
      </c>
      <c r="AF16" s="4"/>
      <c r="AG16" s="4">
        <v>12</v>
      </c>
      <c r="AH16" s="4">
        <v>30</v>
      </c>
      <c r="AI16" s="4"/>
      <c r="AJ16" s="12">
        <f t="shared" si="3"/>
        <v>944</v>
      </c>
      <c r="AK16" s="17">
        <f t="shared" si="4"/>
        <v>2.0853053348693313</v>
      </c>
      <c r="AL16" s="30">
        <f t="shared" si="5"/>
        <v>1021.25</v>
      </c>
      <c r="AM16" s="30">
        <f t="shared" si="6"/>
        <v>70.75</v>
      </c>
    </row>
    <row r="17" spans="1:39" ht="12.75">
      <c r="A17" s="5">
        <v>12</v>
      </c>
      <c r="B17" s="5" t="s">
        <v>78</v>
      </c>
      <c r="C17" s="20" t="s">
        <v>0</v>
      </c>
      <c r="D17" s="4"/>
      <c r="E17" s="4"/>
      <c r="F17" s="4"/>
      <c r="G17" s="42"/>
      <c r="H17" s="42"/>
      <c r="I17" s="4">
        <v>220</v>
      </c>
      <c r="J17" s="4"/>
      <c r="K17" s="1">
        <f t="shared" si="0"/>
        <v>220</v>
      </c>
      <c r="L17" s="4"/>
      <c r="M17" s="4"/>
      <c r="N17" s="25">
        <f>229-47</f>
        <v>182</v>
      </c>
      <c r="O17" s="1">
        <f t="shared" si="1"/>
        <v>182</v>
      </c>
      <c r="P17" s="42"/>
      <c r="Q17" s="4">
        <v>31</v>
      </c>
      <c r="R17" s="4">
        <f t="shared" si="2"/>
        <v>31</v>
      </c>
      <c r="S17" s="4"/>
      <c r="T17" s="4"/>
      <c r="U17" s="4">
        <v>210</v>
      </c>
      <c r="V17" s="4"/>
      <c r="W17" s="4">
        <v>152</v>
      </c>
      <c r="X17" s="4">
        <v>28</v>
      </c>
      <c r="Y17" s="29"/>
      <c r="Z17" s="39"/>
      <c r="AA17" s="4">
        <v>16.5</v>
      </c>
      <c r="AB17" s="4">
        <v>28.25</v>
      </c>
      <c r="AC17" s="5"/>
      <c r="AD17" s="5"/>
      <c r="AE17" s="4"/>
      <c r="AF17" s="4">
        <v>15</v>
      </c>
      <c r="AG17" s="4"/>
      <c r="AH17" s="4"/>
      <c r="AI17" s="4"/>
      <c r="AJ17" s="12">
        <f t="shared" si="3"/>
        <v>882.75</v>
      </c>
      <c r="AK17" s="17">
        <f t="shared" si="4"/>
        <v>1.9500034791905743</v>
      </c>
      <c r="AL17" s="30">
        <f t="shared" si="5"/>
        <v>1082.5</v>
      </c>
      <c r="AM17" s="30">
        <f t="shared" si="6"/>
        <v>61.25</v>
      </c>
    </row>
    <row r="18" spans="1:39" ht="12.75">
      <c r="A18" s="5">
        <v>13</v>
      </c>
      <c r="B18" s="6" t="s">
        <v>91</v>
      </c>
      <c r="C18" s="20" t="s">
        <v>2</v>
      </c>
      <c r="D18" s="4"/>
      <c r="E18" s="4"/>
      <c r="F18" s="4"/>
      <c r="G18" s="42"/>
      <c r="H18" s="42"/>
      <c r="I18" s="4">
        <v>201</v>
      </c>
      <c r="J18" s="4"/>
      <c r="K18" s="1">
        <f aca="true" t="shared" si="7" ref="K18:K26">SUM(D18:J18)</f>
        <v>201</v>
      </c>
      <c r="L18" s="4"/>
      <c r="M18" s="4"/>
      <c r="N18" s="25">
        <v>50</v>
      </c>
      <c r="O18" s="1">
        <f aca="true" t="shared" si="8" ref="O18:O26">SUM(L18:N18)</f>
        <v>50</v>
      </c>
      <c r="P18" s="42">
        <v>3</v>
      </c>
      <c r="Q18" s="4">
        <v>17</v>
      </c>
      <c r="R18" s="4">
        <f aca="true" t="shared" si="9" ref="R18:R26">P18+Q18</f>
        <v>20</v>
      </c>
      <c r="S18" s="4">
        <v>44.5</v>
      </c>
      <c r="T18" s="4">
        <v>24</v>
      </c>
      <c r="U18" s="4">
        <v>170</v>
      </c>
      <c r="V18" s="4">
        <v>100</v>
      </c>
      <c r="W18" s="4">
        <v>83</v>
      </c>
      <c r="X18" s="21"/>
      <c r="Y18" s="29"/>
      <c r="Z18" s="39"/>
      <c r="AA18" s="4"/>
      <c r="AB18" s="4">
        <v>15</v>
      </c>
      <c r="AC18" s="5"/>
      <c r="AD18" s="5"/>
      <c r="AE18" s="4">
        <v>3</v>
      </c>
      <c r="AF18" s="4">
        <v>75</v>
      </c>
      <c r="AG18" s="4"/>
      <c r="AH18" s="4"/>
      <c r="AI18" s="4"/>
      <c r="AJ18" s="12">
        <f aca="true" t="shared" si="10" ref="AJ18:AJ26">SUM(K18,O18,R18,S18:AI18)</f>
        <v>785.5</v>
      </c>
      <c r="AK18" s="17">
        <f aca="true" t="shared" si="11" ref="AK18:AK26">(AJ18*100)/$AK$4</f>
        <v>1.7351772675210377</v>
      </c>
      <c r="AL18" s="30">
        <f aca="true" t="shared" si="12" ref="AL18:AL26">$AL$4-AJ18</f>
        <v>1179.75</v>
      </c>
      <c r="AM18" s="30">
        <f aca="true" t="shared" si="13" ref="AM18:AM26">AJ17-AJ18</f>
        <v>97.25</v>
      </c>
    </row>
    <row r="19" spans="1:39" ht="12.75">
      <c r="A19" s="5">
        <v>14</v>
      </c>
      <c r="B19" s="5" t="s">
        <v>81</v>
      </c>
      <c r="C19" s="20" t="s">
        <v>5</v>
      </c>
      <c r="D19" s="4"/>
      <c r="E19" s="4"/>
      <c r="F19" s="4"/>
      <c r="G19" s="42"/>
      <c r="H19" s="42"/>
      <c r="I19" s="4">
        <v>79</v>
      </c>
      <c r="J19" s="4"/>
      <c r="K19" s="1">
        <f t="shared" si="7"/>
        <v>79</v>
      </c>
      <c r="L19" s="4"/>
      <c r="M19" s="4"/>
      <c r="N19" s="25">
        <f>140+21.5</f>
        <v>161.5</v>
      </c>
      <c r="O19" s="1">
        <f t="shared" si="8"/>
        <v>161.5</v>
      </c>
      <c r="P19" s="42">
        <v>3</v>
      </c>
      <c r="Q19" s="4">
        <v>62</v>
      </c>
      <c r="R19" s="4">
        <f t="shared" si="9"/>
        <v>65</v>
      </c>
      <c r="S19" s="4">
        <v>44.5</v>
      </c>
      <c r="T19" s="4">
        <v>27</v>
      </c>
      <c r="U19" s="4">
        <v>175</v>
      </c>
      <c r="V19" s="4">
        <v>140</v>
      </c>
      <c r="W19" s="4">
        <v>10</v>
      </c>
      <c r="X19" s="4"/>
      <c r="Y19" s="29"/>
      <c r="Z19" s="39"/>
      <c r="AA19" s="4"/>
      <c r="AB19" s="4"/>
      <c r="AC19" s="5">
        <v>35</v>
      </c>
      <c r="AD19" s="5"/>
      <c r="AE19" s="4"/>
      <c r="AF19" s="4">
        <v>40</v>
      </c>
      <c r="AG19" s="4">
        <v>2</v>
      </c>
      <c r="AH19" s="4"/>
      <c r="AI19" s="4"/>
      <c r="AJ19" s="12">
        <f t="shared" si="10"/>
        <v>779</v>
      </c>
      <c r="AK19" s="17">
        <f t="shared" si="11"/>
        <v>1.7208187032449247</v>
      </c>
      <c r="AL19" s="30">
        <f t="shared" si="12"/>
        <v>1186.25</v>
      </c>
      <c r="AM19" s="30">
        <f t="shared" si="13"/>
        <v>6.5</v>
      </c>
    </row>
    <row r="20" spans="1:39" ht="12.75">
      <c r="A20" s="5">
        <v>15</v>
      </c>
      <c r="B20" s="5" t="s">
        <v>137</v>
      </c>
      <c r="C20" s="20" t="s">
        <v>0</v>
      </c>
      <c r="D20" s="4"/>
      <c r="E20" s="4"/>
      <c r="F20" s="4"/>
      <c r="G20" s="42"/>
      <c r="H20" s="42"/>
      <c r="I20" s="4">
        <v>176</v>
      </c>
      <c r="J20" s="4"/>
      <c r="K20" s="1">
        <f t="shared" si="7"/>
        <v>176</v>
      </c>
      <c r="L20" s="4">
        <v>14</v>
      </c>
      <c r="M20" s="4"/>
      <c r="N20" s="25">
        <f>66-12</f>
        <v>54</v>
      </c>
      <c r="O20" s="1">
        <f t="shared" si="8"/>
        <v>68</v>
      </c>
      <c r="P20" s="42"/>
      <c r="Q20" s="4">
        <v>25.5</v>
      </c>
      <c r="R20" s="4">
        <f t="shared" si="9"/>
        <v>25.5</v>
      </c>
      <c r="S20" s="4">
        <v>41</v>
      </c>
      <c r="T20" s="4">
        <v>11</v>
      </c>
      <c r="U20" s="4">
        <v>210</v>
      </c>
      <c r="V20" s="4">
        <v>130</v>
      </c>
      <c r="W20" s="4">
        <v>51</v>
      </c>
      <c r="X20" s="4">
        <v>26</v>
      </c>
      <c r="Y20" s="29"/>
      <c r="Z20" s="39"/>
      <c r="AA20" s="4">
        <v>4.5</v>
      </c>
      <c r="AB20" s="4"/>
      <c r="AC20" s="5"/>
      <c r="AD20" s="5"/>
      <c r="AE20" s="4"/>
      <c r="AF20" s="4"/>
      <c r="AG20" s="4">
        <v>0.5</v>
      </c>
      <c r="AH20" s="4"/>
      <c r="AI20" s="4"/>
      <c r="AJ20" s="12">
        <f t="shared" si="10"/>
        <v>743.5</v>
      </c>
      <c r="AK20" s="17">
        <f t="shared" si="11"/>
        <v>1.6423988521984616</v>
      </c>
      <c r="AL20" s="30">
        <f t="shared" si="12"/>
        <v>1221.75</v>
      </c>
      <c r="AM20" s="30">
        <f t="shared" si="13"/>
        <v>35.5</v>
      </c>
    </row>
    <row r="21" spans="1:39" ht="12.75">
      <c r="A21" s="5">
        <v>16</v>
      </c>
      <c r="B21" s="5" t="s">
        <v>240</v>
      </c>
      <c r="C21" s="20" t="s">
        <v>3</v>
      </c>
      <c r="D21" s="4"/>
      <c r="E21" s="4"/>
      <c r="F21" s="4"/>
      <c r="G21" s="42"/>
      <c r="H21" s="42"/>
      <c r="I21" s="4">
        <v>81</v>
      </c>
      <c r="J21" s="4"/>
      <c r="K21" s="1">
        <f t="shared" si="7"/>
        <v>81</v>
      </c>
      <c r="L21" s="4"/>
      <c r="M21" s="4"/>
      <c r="N21" s="25">
        <f>120+6</f>
        <v>126</v>
      </c>
      <c r="O21" s="1">
        <f t="shared" si="8"/>
        <v>126</v>
      </c>
      <c r="P21" s="42"/>
      <c r="Q21" s="4">
        <v>10</v>
      </c>
      <c r="R21" s="4">
        <f t="shared" si="9"/>
        <v>10</v>
      </c>
      <c r="S21" s="4">
        <v>40</v>
      </c>
      <c r="T21" s="4">
        <v>70</v>
      </c>
      <c r="U21" s="4">
        <v>175</v>
      </c>
      <c r="V21" s="4"/>
      <c r="W21" s="4">
        <v>72</v>
      </c>
      <c r="X21" s="4"/>
      <c r="Y21" s="29"/>
      <c r="Z21" s="39"/>
      <c r="AA21" s="4">
        <v>10</v>
      </c>
      <c r="AB21" s="4">
        <v>38.75</v>
      </c>
      <c r="AC21" s="5"/>
      <c r="AD21" s="5"/>
      <c r="AE21" s="4"/>
      <c r="AF21" s="4">
        <v>3.75</v>
      </c>
      <c r="AG21" s="4">
        <v>4.5</v>
      </c>
      <c r="AH21" s="4">
        <v>20</v>
      </c>
      <c r="AI21" s="4"/>
      <c r="AJ21" s="12">
        <f t="shared" si="10"/>
        <v>651</v>
      </c>
      <c r="AK21" s="17">
        <f t="shared" si="11"/>
        <v>1.4380654374999307</v>
      </c>
      <c r="AL21" s="30">
        <f t="shared" si="12"/>
        <v>1314.25</v>
      </c>
      <c r="AM21" s="30">
        <f t="shared" si="13"/>
        <v>92.5</v>
      </c>
    </row>
    <row r="22" spans="1:39" ht="12.75">
      <c r="A22" s="5">
        <v>17</v>
      </c>
      <c r="B22" s="5" t="s">
        <v>112</v>
      </c>
      <c r="C22" s="20" t="s">
        <v>11</v>
      </c>
      <c r="D22" s="4"/>
      <c r="E22" s="4"/>
      <c r="F22" s="4"/>
      <c r="G22" s="42"/>
      <c r="H22" s="42"/>
      <c r="I22" s="4">
        <v>138</v>
      </c>
      <c r="J22" s="4"/>
      <c r="K22" s="1">
        <f t="shared" si="7"/>
        <v>138</v>
      </c>
      <c r="L22" s="4"/>
      <c r="M22" s="4"/>
      <c r="N22" s="25">
        <f>209-33</f>
        <v>176</v>
      </c>
      <c r="O22" s="1">
        <f t="shared" si="8"/>
        <v>176</v>
      </c>
      <c r="P22" s="42"/>
      <c r="Q22" s="4">
        <v>55</v>
      </c>
      <c r="R22" s="4">
        <f t="shared" si="9"/>
        <v>55</v>
      </c>
      <c r="S22" s="4">
        <v>41</v>
      </c>
      <c r="T22" s="4">
        <v>21</v>
      </c>
      <c r="U22" s="4"/>
      <c r="V22" s="4">
        <v>75</v>
      </c>
      <c r="W22" s="4">
        <v>20</v>
      </c>
      <c r="X22" s="4"/>
      <c r="Y22" s="29"/>
      <c r="Z22" s="39"/>
      <c r="AA22" s="4">
        <v>4.5</v>
      </c>
      <c r="AB22" s="4"/>
      <c r="AC22" s="5"/>
      <c r="AD22" s="5"/>
      <c r="AE22" s="4">
        <v>4</v>
      </c>
      <c r="AF22" s="4">
        <v>5</v>
      </c>
      <c r="AG22" s="4">
        <v>15</v>
      </c>
      <c r="AH22" s="4"/>
      <c r="AI22" s="4"/>
      <c r="AJ22" s="12">
        <f t="shared" si="10"/>
        <v>554.5</v>
      </c>
      <c r="AK22" s="17">
        <f t="shared" si="11"/>
        <v>1.2248959832468687</v>
      </c>
      <c r="AL22" s="30">
        <f t="shared" si="12"/>
        <v>1410.75</v>
      </c>
      <c r="AM22" s="30">
        <f t="shared" si="13"/>
        <v>96.5</v>
      </c>
    </row>
    <row r="23" spans="1:39" ht="12.75">
      <c r="A23" s="5">
        <v>18</v>
      </c>
      <c r="B23" s="57" t="s">
        <v>241</v>
      </c>
      <c r="C23" s="20" t="s">
        <v>12</v>
      </c>
      <c r="D23" s="4"/>
      <c r="E23" s="4"/>
      <c r="F23" s="4"/>
      <c r="G23" s="42"/>
      <c r="H23" s="42"/>
      <c r="I23" s="4">
        <v>129</v>
      </c>
      <c r="J23" s="4"/>
      <c r="K23" s="1">
        <f t="shared" si="7"/>
        <v>129</v>
      </c>
      <c r="L23" s="4"/>
      <c r="M23" s="4"/>
      <c r="N23" s="25">
        <v>127</v>
      </c>
      <c r="O23" s="1">
        <f t="shared" si="8"/>
        <v>127</v>
      </c>
      <c r="P23" s="42"/>
      <c r="Q23" s="4">
        <f>48.5+4</f>
        <v>52.5</v>
      </c>
      <c r="R23" s="4">
        <f t="shared" si="9"/>
        <v>52.5</v>
      </c>
      <c r="S23" s="4">
        <f>25.5-10</f>
        <v>15.5</v>
      </c>
      <c r="T23" s="4">
        <v>24</v>
      </c>
      <c r="U23" s="4"/>
      <c r="V23" s="4">
        <v>60</v>
      </c>
      <c r="W23" s="4">
        <v>84</v>
      </c>
      <c r="X23" s="4">
        <v>47.5</v>
      </c>
      <c r="Y23" s="29"/>
      <c r="Z23" s="39"/>
      <c r="AA23" s="4">
        <v>4.5</v>
      </c>
      <c r="AB23" s="4"/>
      <c r="AC23" s="5"/>
      <c r="AD23" s="5"/>
      <c r="AE23" s="4">
        <v>6</v>
      </c>
      <c r="AF23" s="4"/>
      <c r="AG23" s="4">
        <v>2</v>
      </c>
      <c r="AH23" s="4"/>
      <c r="AI23" s="4"/>
      <c r="AJ23" s="12">
        <f t="shared" si="10"/>
        <v>552</v>
      </c>
      <c r="AK23" s="17">
        <f t="shared" si="11"/>
        <v>1.219373458525287</v>
      </c>
      <c r="AL23" s="30">
        <f t="shared" si="12"/>
        <v>1413.25</v>
      </c>
      <c r="AM23" s="30">
        <f t="shared" si="13"/>
        <v>2.5</v>
      </c>
    </row>
    <row r="24" spans="1:39" ht="12.75">
      <c r="A24" s="5">
        <v>19</v>
      </c>
      <c r="B24" s="5" t="s">
        <v>19</v>
      </c>
      <c r="C24" s="20" t="s">
        <v>7</v>
      </c>
      <c r="D24" s="4"/>
      <c r="E24" s="4">
        <v>30</v>
      </c>
      <c r="F24" s="4"/>
      <c r="G24" s="42">
        <v>5</v>
      </c>
      <c r="H24" s="42"/>
      <c r="I24" s="4">
        <v>201</v>
      </c>
      <c r="J24" s="4"/>
      <c r="K24" s="1">
        <f t="shared" si="7"/>
        <v>236</v>
      </c>
      <c r="L24" s="4">
        <v>14</v>
      </c>
      <c r="M24" s="4"/>
      <c r="N24" s="25">
        <v>24</v>
      </c>
      <c r="O24" s="1">
        <f t="shared" si="8"/>
        <v>38</v>
      </c>
      <c r="P24" s="42"/>
      <c r="Q24" s="4">
        <v>15</v>
      </c>
      <c r="R24" s="4">
        <f t="shared" si="9"/>
        <v>15</v>
      </c>
      <c r="S24" s="4">
        <v>7</v>
      </c>
      <c r="T24" s="4">
        <v>6</v>
      </c>
      <c r="U24" s="4"/>
      <c r="V24" s="4"/>
      <c r="W24" s="4">
        <v>90</v>
      </c>
      <c r="X24" s="4">
        <v>22.5</v>
      </c>
      <c r="Y24" s="29"/>
      <c r="Z24" s="39"/>
      <c r="AA24" s="4"/>
      <c r="AB24" s="4">
        <v>80</v>
      </c>
      <c r="AC24" s="5"/>
      <c r="AD24" s="5"/>
      <c r="AE24" s="4"/>
      <c r="AF24" s="4">
        <v>55</v>
      </c>
      <c r="AG24" s="4"/>
      <c r="AH24" s="4"/>
      <c r="AI24" s="4"/>
      <c r="AJ24" s="12">
        <f t="shared" si="10"/>
        <v>549.5</v>
      </c>
      <c r="AK24" s="17">
        <f t="shared" si="11"/>
        <v>1.213850933803705</v>
      </c>
      <c r="AL24" s="30">
        <f t="shared" si="12"/>
        <v>1415.75</v>
      </c>
      <c r="AM24" s="30">
        <f t="shared" si="13"/>
        <v>2.5</v>
      </c>
    </row>
    <row r="25" spans="1:39" ht="12.75">
      <c r="A25" s="5">
        <v>20</v>
      </c>
      <c r="B25" s="5" t="s">
        <v>83</v>
      </c>
      <c r="C25" s="20" t="s">
        <v>14</v>
      </c>
      <c r="D25" s="4"/>
      <c r="E25" s="4"/>
      <c r="F25" s="4"/>
      <c r="G25" s="42">
        <v>15</v>
      </c>
      <c r="H25" s="42"/>
      <c r="I25" s="4">
        <v>143</v>
      </c>
      <c r="J25" s="4"/>
      <c r="K25" s="1">
        <f t="shared" si="7"/>
        <v>158</v>
      </c>
      <c r="L25" s="4">
        <v>16</v>
      </c>
      <c r="M25" s="4"/>
      <c r="N25" s="25">
        <v>63</v>
      </c>
      <c r="O25" s="1">
        <f t="shared" si="8"/>
        <v>79</v>
      </c>
      <c r="P25" s="42"/>
      <c r="Q25" s="4">
        <v>51</v>
      </c>
      <c r="R25" s="4">
        <f t="shared" si="9"/>
        <v>51</v>
      </c>
      <c r="S25" s="4">
        <v>26</v>
      </c>
      <c r="T25" s="4">
        <v>19</v>
      </c>
      <c r="U25" s="4"/>
      <c r="V25" s="4"/>
      <c r="W25" s="4">
        <v>90</v>
      </c>
      <c r="X25" s="4"/>
      <c r="Y25" s="29"/>
      <c r="Z25" s="39"/>
      <c r="AA25" s="4">
        <v>2</v>
      </c>
      <c r="AB25" s="4">
        <v>46.25</v>
      </c>
      <c r="AC25" s="5"/>
      <c r="AD25" s="5"/>
      <c r="AE25" s="4"/>
      <c r="AF25" s="4">
        <v>45</v>
      </c>
      <c r="AG25" s="4">
        <v>12.5</v>
      </c>
      <c r="AH25" s="4"/>
      <c r="AI25" s="4"/>
      <c r="AJ25" s="12">
        <f t="shared" si="10"/>
        <v>528.75</v>
      </c>
      <c r="AK25" s="17">
        <f t="shared" si="11"/>
        <v>1.1680139786145751</v>
      </c>
      <c r="AL25" s="30">
        <f t="shared" si="12"/>
        <v>1436.5</v>
      </c>
      <c r="AM25" s="30">
        <f t="shared" si="13"/>
        <v>20.75</v>
      </c>
    </row>
    <row r="26" spans="1:39" ht="12.75">
      <c r="A26" s="5">
        <v>21</v>
      </c>
      <c r="B26" s="5" t="s">
        <v>320</v>
      </c>
      <c r="C26" s="20" t="s">
        <v>13</v>
      </c>
      <c r="D26" s="4"/>
      <c r="E26" s="4"/>
      <c r="F26" s="4"/>
      <c r="G26" s="42"/>
      <c r="H26" s="42">
        <v>30</v>
      </c>
      <c r="I26" s="4">
        <v>83.5</v>
      </c>
      <c r="J26" s="4"/>
      <c r="K26" s="1">
        <f t="shared" si="7"/>
        <v>113.5</v>
      </c>
      <c r="L26" s="4"/>
      <c r="M26" s="4"/>
      <c r="N26" s="25">
        <f>91-15</f>
        <v>76</v>
      </c>
      <c r="O26" s="1">
        <f t="shared" si="8"/>
        <v>76</v>
      </c>
      <c r="P26" s="42"/>
      <c r="Q26" s="4"/>
      <c r="R26" s="4">
        <f t="shared" si="9"/>
        <v>0</v>
      </c>
      <c r="S26" s="4"/>
      <c r="T26" s="4"/>
      <c r="U26" s="4">
        <v>190</v>
      </c>
      <c r="V26" s="4"/>
      <c r="W26" s="4">
        <v>84</v>
      </c>
      <c r="X26" s="4">
        <v>13.5</v>
      </c>
      <c r="Y26" s="29"/>
      <c r="Z26" s="39"/>
      <c r="AA26" s="4">
        <v>2</v>
      </c>
      <c r="AB26" s="4"/>
      <c r="AC26" s="5"/>
      <c r="AD26" s="5">
        <v>35</v>
      </c>
      <c r="AE26" s="4"/>
      <c r="AF26" s="4">
        <v>5</v>
      </c>
      <c r="AG26" s="4"/>
      <c r="AH26" s="4"/>
      <c r="AI26" s="4"/>
      <c r="AJ26" s="12">
        <f t="shared" si="10"/>
        <v>519</v>
      </c>
      <c r="AK26" s="17">
        <f t="shared" si="11"/>
        <v>1.1464761322004056</v>
      </c>
      <c r="AL26" s="30">
        <f t="shared" si="12"/>
        <v>1446.25</v>
      </c>
      <c r="AM26" s="30">
        <f t="shared" si="13"/>
        <v>9.75</v>
      </c>
    </row>
    <row r="27" spans="1:39" ht="12.75">
      <c r="A27" s="5">
        <v>22</v>
      </c>
      <c r="B27" s="5" t="s">
        <v>88</v>
      </c>
      <c r="C27" s="20" t="s">
        <v>10</v>
      </c>
      <c r="D27" s="4"/>
      <c r="E27" s="4"/>
      <c r="F27" s="4"/>
      <c r="G27" s="42"/>
      <c r="H27" s="42"/>
      <c r="I27" s="4"/>
      <c r="J27" s="4"/>
      <c r="K27" s="1">
        <f t="shared" si="0"/>
        <v>0</v>
      </c>
      <c r="L27" s="4"/>
      <c r="M27" s="4"/>
      <c r="N27" s="25">
        <v>99.5</v>
      </c>
      <c r="O27" s="1">
        <f t="shared" si="1"/>
        <v>99.5</v>
      </c>
      <c r="P27" s="42"/>
      <c r="Q27" s="4">
        <v>131</v>
      </c>
      <c r="R27" s="4">
        <f t="shared" si="2"/>
        <v>131</v>
      </c>
      <c r="S27" s="4">
        <f>39-3.5</f>
        <v>35.5</v>
      </c>
      <c r="T27" s="4">
        <v>29</v>
      </c>
      <c r="U27" s="4"/>
      <c r="V27" s="4">
        <v>160</v>
      </c>
      <c r="W27" s="4"/>
      <c r="X27" s="4">
        <v>9</v>
      </c>
      <c r="Y27" s="29"/>
      <c r="Z27" s="39"/>
      <c r="AA27" s="4"/>
      <c r="AB27" s="4"/>
      <c r="AC27" s="5"/>
      <c r="AD27" s="5"/>
      <c r="AE27" s="4">
        <v>30</v>
      </c>
      <c r="AF27" s="4"/>
      <c r="AG27" s="4">
        <v>12.5</v>
      </c>
      <c r="AH27" s="4"/>
      <c r="AI27" s="4"/>
      <c r="AJ27" s="12">
        <f t="shared" si="3"/>
        <v>506.5</v>
      </c>
      <c r="AK27" s="17">
        <f t="shared" si="4"/>
        <v>1.118863508592496</v>
      </c>
      <c r="AL27" s="30">
        <f t="shared" si="5"/>
        <v>1458.75</v>
      </c>
      <c r="AM27" s="30">
        <f t="shared" si="6"/>
        <v>12.5</v>
      </c>
    </row>
    <row r="28" spans="1:39" ht="12.75">
      <c r="A28" s="5">
        <v>23</v>
      </c>
      <c r="B28" s="5" t="s">
        <v>86</v>
      </c>
      <c r="C28" s="20" t="s">
        <v>2</v>
      </c>
      <c r="D28" s="4"/>
      <c r="E28" s="4"/>
      <c r="F28" s="4"/>
      <c r="G28" s="42"/>
      <c r="H28" s="42"/>
      <c r="I28" s="4">
        <v>160</v>
      </c>
      <c r="J28" s="4"/>
      <c r="K28" s="1">
        <f t="shared" si="0"/>
        <v>160</v>
      </c>
      <c r="L28" s="4"/>
      <c r="M28" s="4"/>
      <c r="N28" s="25">
        <f>65-6</f>
        <v>59</v>
      </c>
      <c r="O28" s="1">
        <f t="shared" si="1"/>
        <v>59</v>
      </c>
      <c r="P28" s="42"/>
      <c r="Q28" s="4">
        <v>14</v>
      </c>
      <c r="R28" s="4">
        <f t="shared" si="2"/>
        <v>14</v>
      </c>
      <c r="S28" s="4">
        <v>35</v>
      </c>
      <c r="T28" s="4">
        <v>20</v>
      </c>
      <c r="U28" s="4">
        <v>175</v>
      </c>
      <c r="V28" s="4"/>
      <c r="W28" s="4"/>
      <c r="X28" s="21"/>
      <c r="Y28" s="29"/>
      <c r="Z28" s="39"/>
      <c r="AA28" s="4">
        <v>2</v>
      </c>
      <c r="AB28" s="4">
        <v>23.75</v>
      </c>
      <c r="AC28" s="5"/>
      <c r="AD28" s="5"/>
      <c r="AE28" s="4"/>
      <c r="AF28" s="4">
        <v>3.75</v>
      </c>
      <c r="AG28" s="4">
        <v>4</v>
      </c>
      <c r="AH28" s="4"/>
      <c r="AI28" s="4"/>
      <c r="AJ28" s="12">
        <f t="shared" si="3"/>
        <v>496.5</v>
      </c>
      <c r="AK28" s="17">
        <f t="shared" si="4"/>
        <v>1.0967734097061683</v>
      </c>
      <c r="AL28" s="30">
        <f t="shared" si="5"/>
        <v>1468.75</v>
      </c>
      <c r="AM28" s="30">
        <f t="shared" si="6"/>
        <v>10</v>
      </c>
    </row>
    <row r="29" spans="1:39" ht="12.75">
      <c r="A29" s="5">
        <v>24</v>
      </c>
      <c r="B29" s="5" t="s">
        <v>100</v>
      </c>
      <c r="C29" s="20" t="s">
        <v>6</v>
      </c>
      <c r="D29" s="4"/>
      <c r="E29" s="4">
        <v>26</v>
      </c>
      <c r="F29" s="4"/>
      <c r="G29" s="42"/>
      <c r="H29" s="42"/>
      <c r="I29" s="4">
        <v>80</v>
      </c>
      <c r="J29" s="4">
        <v>15</v>
      </c>
      <c r="K29" s="1">
        <f t="shared" si="0"/>
        <v>121</v>
      </c>
      <c r="L29" s="4"/>
      <c r="M29" s="4"/>
      <c r="N29" s="25">
        <v>46</v>
      </c>
      <c r="O29" s="1">
        <f t="shared" si="1"/>
        <v>46</v>
      </c>
      <c r="P29" s="42"/>
      <c r="Q29" s="4">
        <v>24</v>
      </c>
      <c r="R29" s="4">
        <f t="shared" si="2"/>
        <v>24</v>
      </c>
      <c r="S29" s="4">
        <v>26</v>
      </c>
      <c r="T29" s="4">
        <v>29</v>
      </c>
      <c r="U29" s="4"/>
      <c r="V29" s="4">
        <v>75</v>
      </c>
      <c r="W29" s="4">
        <v>99</v>
      </c>
      <c r="X29" s="4">
        <v>22</v>
      </c>
      <c r="Y29" s="29"/>
      <c r="Z29" s="39"/>
      <c r="AA29" s="4">
        <v>2</v>
      </c>
      <c r="AB29" s="4">
        <v>7.5</v>
      </c>
      <c r="AC29" s="5"/>
      <c r="AD29" s="5"/>
      <c r="AE29" s="4"/>
      <c r="AF29" s="4">
        <v>35</v>
      </c>
      <c r="AG29" s="4">
        <v>4</v>
      </c>
      <c r="AH29" s="4"/>
      <c r="AI29" s="4"/>
      <c r="AJ29" s="12">
        <f t="shared" si="3"/>
        <v>490.5</v>
      </c>
      <c r="AK29" s="17">
        <f t="shared" si="4"/>
        <v>1.0835193503743716</v>
      </c>
      <c r="AL29" s="30">
        <f t="shared" si="5"/>
        <v>1474.75</v>
      </c>
      <c r="AM29" s="30">
        <f t="shared" si="6"/>
        <v>6</v>
      </c>
    </row>
    <row r="30" spans="1:39" ht="12.75">
      <c r="A30" s="5">
        <v>25</v>
      </c>
      <c r="B30" s="5" t="s">
        <v>80</v>
      </c>
      <c r="C30" s="20" t="s">
        <v>8</v>
      </c>
      <c r="D30" s="4"/>
      <c r="E30" s="4"/>
      <c r="F30" s="4"/>
      <c r="G30" s="42"/>
      <c r="H30" s="42"/>
      <c r="I30" s="4">
        <v>47</v>
      </c>
      <c r="J30" s="4"/>
      <c r="K30" s="1">
        <f t="shared" si="0"/>
        <v>47</v>
      </c>
      <c r="L30" s="4"/>
      <c r="M30" s="4">
        <v>18</v>
      </c>
      <c r="N30" s="25">
        <v>18</v>
      </c>
      <c r="O30" s="1">
        <f t="shared" si="1"/>
        <v>36</v>
      </c>
      <c r="P30" s="42"/>
      <c r="Q30" s="4">
        <v>33</v>
      </c>
      <c r="R30" s="4">
        <f t="shared" si="2"/>
        <v>33</v>
      </c>
      <c r="S30" s="4">
        <v>29</v>
      </c>
      <c r="T30" s="4"/>
      <c r="U30" s="4">
        <v>170</v>
      </c>
      <c r="V30" s="4"/>
      <c r="W30" s="4">
        <v>46</v>
      </c>
      <c r="X30" s="4"/>
      <c r="Y30" s="29"/>
      <c r="Z30" s="39"/>
      <c r="AA30" s="4"/>
      <c r="AB30" s="4">
        <v>65</v>
      </c>
      <c r="AC30" s="5"/>
      <c r="AD30" s="5"/>
      <c r="AE30" s="4">
        <v>4</v>
      </c>
      <c r="AF30" s="4">
        <v>60</v>
      </c>
      <c r="AG30" s="4"/>
      <c r="AH30" s="4"/>
      <c r="AI30" s="4"/>
      <c r="AJ30" s="12">
        <f t="shared" si="3"/>
        <v>490</v>
      </c>
      <c r="AK30" s="17">
        <f t="shared" si="4"/>
        <v>1.0824148454300553</v>
      </c>
      <c r="AL30" s="30">
        <f t="shared" si="5"/>
        <v>1475.25</v>
      </c>
      <c r="AM30" s="30">
        <f t="shared" si="6"/>
        <v>0.5</v>
      </c>
    </row>
    <row r="31" spans="1:39" ht="12.75">
      <c r="A31" s="5">
        <v>26</v>
      </c>
      <c r="B31" s="5" t="s">
        <v>262</v>
      </c>
      <c r="C31" s="20" t="s">
        <v>15</v>
      </c>
      <c r="D31" s="4"/>
      <c r="E31" s="4"/>
      <c r="F31" s="4"/>
      <c r="G31" s="42"/>
      <c r="H31" s="42"/>
      <c r="I31" s="4">
        <v>81</v>
      </c>
      <c r="J31" s="4"/>
      <c r="K31" s="1">
        <f t="shared" si="0"/>
        <v>81</v>
      </c>
      <c r="L31" s="4"/>
      <c r="M31" s="4"/>
      <c r="N31" s="25">
        <v>10</v>
      </c>
      <c r="O31" s="1">
        <f t="shared" si="1"/>
        <v>10</v>
      </c>
      <c r="P31" s="42">
        <v>4</v>
      </c>
      <c r="Q31" s="4">
        <v>27</v>
      </c>
      <c r="R31" s="4">
        <f t="shared" si="2"/>
        <v>31</v>
      </c>
      <c r="S31" s="4">
        <v>13</v>
      </c>
      <c r="T31" s="4">
        <v>28</v>
      </c>
      <c r="U31" s="4">
        <v>170</v>
      </c>
      <c r="V31" s="4">
        <v>110</v>
      </c>
      <c r="W31" s="4">
        <v>41</v>
      </c>
      <c r="X31" s="4"/>
      <c r="Y31" s="29"/>
      <c r="Z31" s="39"/>
      <c r="AA31" s="4"/>
      <c r="AB31" s="4"/>
      <c r="AC31" s="5"/>
      <c r="AD31" s="5"/>
      <c r="AE31" s="4"/>
      <c r="AF31" s="4"/>
      <c r="AG31" s="4"/>
      <c r="AH31" s="4"/>
      <c r="AI31" s="4"/>
      <c r="AJ31" s="12">
        <f t="shared" si="3"/>
        <v>484</v>
      </c>
      <c r="AK31" s="17">
        <f t="shared" si="4"/>
        <v>1.0691607860982588</v>
      </c>
      <c r="AL31" s="30">
        <f t="shared" si="5"/>
        <v>1481.25</v>
      </c>
      <c r="AM31" s="30">
        <f t="shared" si="6"/>
        <v>6</v>
      </c>
    </row>
    <row r="32" spans="1:39" ht="12.75">
      <c r="A32" s="5">
        <v>27</v>
      </c>
      <c r="B32" s="5" t="s">
        <v>209</v>
      </c>
      <c r="C32" s="20" t="s">
        <v>1</v>
      </c>
      <c r="D32" s="4"/>
      <c r="E32" s="4"/>
      <c r="F32" s="4"/>
      <c r="G32" s="42"/>
      <c r="H32" s="42"/>
      <c r="I32" s="4">
        <v>40</v>
      </c>
      <c r="J32" s="4">
        <v>15</v>
      </c>
      <c r="K32" s="1">
        <f t="shared" si="0"/>
        <v>55</v>
      </c>
      <c r="L32" s="4"/>
      <c r="M32" s="4"/>
      <c r="N32" s="25">
        <f>24+11</f>
        <v>35</v>
      </c>
      <c r="O32" s="1">
        <f t="shared" si="1"/>
        <v>35</v>
      </c>
      <c r="P32" s="42">
        <v>10</v>
      </c>
      <c r="Q32" s="4">
        <v>18</v>
      </c>
      <c r="R32" s="4">
        <f t="shared" si="2"/>
        <v>28</v>
      </c>
      <c r="S32" s="4">
        <f>33+5</f>
        <v>38</v>
      </c>
      <c r="T32" s="4">
        <v>10</v>
      </c>
      <c r="U32" s="4">
        <v>150</v>
      </c>
      <c r="V32" s="4">
        <v>60</v>
      </c>
      <c r="W32" s="4">
        <v>10</v>
      </c>
      <c r="X32" s="4"/>
      <c r="Y32" s="29"/>
      <c r="Z32" s="39"/>
      <c r="AA32" s="4"/>
      <c r="AB32" s="4"/>
      <c r="AC32" s="5"/>
      <c r="AD32" s="5"/>
      <c r="AE32" s="4"/>
      <c r="AF32" s="4"/>
      <c r="AG32" s="4">
        <v>2</v>
      </c>
      <c r="AH32" s="4">
        <v>18</v>
      </c>
      <c r="AI32" s="4"/>
      <c r="AJ32" s="12">
        <f t="shared" si="3"/>
        <v>406</v>
      </c>
      <c r="AK32" s="17">
        <f t="shared" si="4"/>
        <v>0.896858014784903</v>
      </c>
      <c r="AL32" s="30">
        <f t="shared" si="5"/>
        <v>1559.25</v>
      </c>
      <c r="AM32" s="30">
        <f t="shared" si="6"/>
        <v>78</v>
      </c>
    </row>
    <row r="33" spans="1:39" ht="12.75">
      <c r="A33" s="5">
        <v>28</v>
      </c>
      <c r="B33" s="5" t="s">
        <v>69</v>
      </c>
      <c r="C33" s="20" t="s">
        <v>9</v>
      </c>
      <c r="D33" s="4"/>
      <c r="E33" s="4">
        <v>35</v>
      </c>
      <c r="F33" s="4"/>
      <c r="G33" s="42"/>
      <c r="H33" s="42"/>
      <c r="I33" s="4">
        <v>18</v>
      </c>
      <c r="J33" s="4"/>
      <c r="K33" s="1">
        <f t="shared" si="0"/>
        <v>53</v>
      </c>
      <c r="L33" s="4"/>
      <c r="M33" s="4"/>
      <c r="N33" s="25">
        <v>8</v>
      </c>
      <c r="O33" s="1">
        <f t="shared" si="1"/>
        <v>8</v>
      </c>
      <c r="P33" s="42"/>
      <c r="Q33" s="4">
        <v>25</v>
      </c>
      <c r="R33" s="4">
        <f t="shared" si="2"/>
        <v>25</v>
      </c>
      <c r="S33" s="4">
        <v>21</v>
      </c>
      <c r="T33" s="4">
        <v>26</v>
      </c>
      <c r="U33" s="4">
        <v>150</v>
      </c>
      <c r="V33" s="4">
        <v>75</v>
      </c>
      <c r="W33" s="4"/>
      <c r="X33" s="4">
        <v>42</v>
      </c>
      <c r="Y33" s="29"/>
      <c r="Z33" s="39"/>
      <c r="AA33" s="4"/>
      <c r="AB33" s="4"/>
      <c r="AC33" s="5"/>
      <c r="AD33" s="5"/>
      <c r="AE33" s="4"/>
      <c r="AF33" s="4">
        <v>2</v>
      </c>
      <c r="AG33" s="4"/>
      <c r="AH33" s="4"/>
      <c r="AI33" s="4"/>
      <c r="AJ33" s="12">
        <f t="shared" si="3"/>
        <v>402</v>
      </c>
      <c r="AK33" s="17">
        <f t="shared" si="4"/>
        <v>0.888021975230372</v>
      </c>
      <c r="AL33" s="30">
        <f t="shared" si="5"/>
        <v>1563.25</v>
      </c>
      <c r="AM33" s="30">
        <f t="shared" si="6"/>
        <v>4</v>
      </c>
    </row>
    <row r="34" spans="1:39" ht="12.75">
      <c r="A34" s="5">
        <v>29</v>
      </c>
      <c r="B34" s="5" t="s">
        <v>319</v>
      </c>
      <c r="C34" s="20" t="s">
        <v>9</v>
      </c>
      <c r="D34" s="4"/>
      <c r="E34" s="4"/>
      <c r="F34" s="4"/>
      <c r="G34" s="42">
        <v>18</v>
      </c>
      <c r="H34" s="42"/>
      <c r="I34" s="4">
        <v>18</v>
      </c>
      <c r="J34" s="4">
        <v>18</v>
      </c>
      <c r="K34" s="1">
        <f t="shared" si="0"/>
        <v>54</v>
      </c>
      <c r="L34" s="4"/>
      <c r="M34" s="4"/>
      <c r="N34" s="25"/>
      <c r="O34" s="1">
        <f t="shared" si="1"/>
        <v>0</v>
      </c>
      <c r="P34" s="42"/>
      <c r="Q34" s="4"/>
      <c r="R34" s="4">
        <f t="shared" si="2"/>
        <v>0</v>
      </c>
      <c r="S34" s="4">
        <v>52</v>
      </c>
      <c r="T34" s="4">
        <v>17.5</v>
      </c>
      <c r="U34" s="4">
        <v>150</v>
      </c>
      <c r="V34" s="4">
        <v>70</v>
      </c>
      <c r="W34" s="4">
        <v>10</v>
      </c>
      <c r="X34" s="4"/>
      <c r="Y34" s="29"/>
      <c r="Z34" s="39"/>
      <c r="AA34" s="4"/>
      <c r="AB34" s="4"/>
      <c r="AC34" s="5"/>
      <c r="AD34" s="5"/>
      <c r="AE34" s="4"/>
      <c r="AF34" s="4"/>
      <c r="AG34" s="4">
        <v>6.5</v>
      </c>
      <c r="AH34" s="4"/>
      <c r="AI34" s="4"/>
      <c r="AJ34" s="12">
        <f t="shared" si="3"/>
        <v>360</v>
      </c>
      <c r="AK34" s="17">
        <f t="shared" si="4"/>
        <v>0.7952435599077958</v>
      </c>
      <c r="AL34" s="30">
        <f t="shared" si="5"/>
        <v>1605.25</v>
      </c>
      <c r="AM34" s="30">
        <f t="shared" si="6"/>
        <v>42</v>
      </c>
    </row>
    <row r="35" spans="1:39" ht="12.75">
      <c r="A35" s="5">
        <v>30</v>
      </c>
      <c r="B35" s="5" t="s">
        <v>354</v>
      </c>
      <c r="C35" s="20" t="s">
        <v>7</v>
      </c>
      <c r="D35" s="4"/>
      <c r="E35" s="4"/>
      <c r="F35" s="4">
        <v>15</v>
      </c>
      <c r="G35" s="42"/>
      <c r="H35" s="42"/>
      <c r="I35" s="4">
        <v>35</v>
      </c>
      <c r="J35" s="4"/>
      <c r="K35" s="1">
        <f t="shared" si="0"/>
        <v>50</v>
      </c>
      <c r="L35" s="4"/>
      <c r="M35" s="4">
        <v>10</v>
      </c>
      <c r="N35" s="25">
        <f>30-8</f>
        <v>22</v>
      </c>
      <c r="O35" s="1">
        <f t="shared" si="1"/>
        <v>32</v>
      </c>
      <c r="P35" s="42">
        <v>3</v>
      </c>
      <c r="Q35" s="4">
        <f>39-7.5</f>
        <v>31.5</v>
      </c>
      <c r="R35" s="4">
        <f t="shared" si="2"/>
        <v>34.5</v>
      </c>
      <c r="S35" s="4">
        <v>57</v>
      </c>
      <c r="T35" s="4">
        <v>32.5</v>
      </c>
      <c r="U35" s="4"/>
      <c r="V35" s="4">
        <v>80</v>
      </c>
      <c r="W35" s="4">
        <v>55</v>
      </c>
      <c r="X35" s="4"/>
      <c r="Y35" s="29"/>
      <c r="Z35" s="39"/>
      <c r="AA35" s="4"/>
      <c r="AB35" s="4"/>
      <c r="AC35" s="5"/>
      <c r="AD35" s="5"/>
      <c r="AE35" s="4">
        <v>14</v>
      </c>
      <c r="AF35" s="4"/>
      <c r="AG35" s="4">
        <v>2</v>
      </c>
      <c r="AH35" s="4"/>
      <c r="AI35" s="4"/>
      <c r="AJ35" s="12">
        <f t="shared" si="3"/>
        <v>357</v>
      </c>
      <c r="AK35" s="17">
        <f t="shared" si="4"/>
        <v>0.7886165302418975</v>
      </c>
      <c r="AL35" s="30">
        <f t="shared" si="5"/>
        <v>1608.25</v>
      </c>
      <c r="AM35" s="30">
        <f t="shared" si="6"/>
        <v>3</v>
      </c>
    </row>
    <row r="36" spans="1:39" ht="12.75">
      <c r="A36" s="5">
        <v>31</v>
      </c>
      <c r="B36" s="5" t="s">
        <v>68</v>
      </c>
      <c r="C36" s="20" t="s">
        <v>1</v>
      </c>
      <c r="D36" s="4"/>
      <c r="E36" s="4">
        <v>30</v>
      </c>
      <c r="F36" s="4"/>
      <c r="G36" s="42"/>
      <c r="H36" s="42"/>
      <c r="I36" s="4">
        <v>22</v>
      </c>
      <c r="J36" s="4"/>
      <c r="K36" s="1">
        <f t="shared" si="0"/>
        <v>52</v>
      </c>
      <c r="L36" s="4"/>
      <c r="M36" s="4"/>
      <c r="N36" s="25"/>
      <c r="O36" s="1">
        <f t="shared" si="1"/>
        <v>0</v>
      </c>
      <c r="P36" s="42"/>
      <c r="Q36" s="4">
        <v>7</v>
      </c>
      <c r="R36" s="4">
        <f t="shared" si="2"/>
        <v>7</v>
      </c>
      <c r="S36" s="4">
        <v>33.5</v>
      </c>
      <c r="T36" s="4"/>
      <c r="U36" s="4">
        <v>170</v>
      </c>
      <c r="V36" s="4">
        <v>80</v>
      </c>
      <c r="W36" s="4">
        <v>12</v>
      </c>
      <c r="X36" s="4"/>
      <c r="Y36" s="29"/>
      <c r="Z36" s="39"/>
      <c r="AA36" s="4"/>
      <c r="AB36" s="4"/>
      <c r="AC36" s="5"/>
      <c r="AD36" s="5"/>
      <c r="AE36" s="4"/>
      <c r="AF36" s="4"/>
      <c r="AG36" s="4"/>
      <c r="AH36" s="4"/>
      <c r="AI36" s="4"/>
      <c r="AJ36" s="12">
        <f t="shared" si="3"/>
        <v>354.5</v>
      </c>
      <c r="AK36" s="17">
        <f t="shared" si="4"/>
        <v>0.7830940055203156</v>
      </c>
      <c r="AL36" s="30">
        <f t="shared" si="5"/>
        <v>1610.75</v>
      </c>
      <c r="AM36" s="30">
        <f t="shared" si="6"/>
        <v>2.5</v>
      </c>
    </row>
    <row r="37" spans="1:39" ht="12.75">
      <c r="A37" s="5">
        <v>32</v>
      </c>
      <c r="B37" s="5" t="s">
        <v>184</v>
      </c>
      <c r="C37" s="20" t="s">
        <v>9</v>
      </c>
      <c r="D37" s="4"/>
      <c r="E37" s="4"/>
      <c r="F37" s="4"/>
      <c r="G37" s="42">
        <v>26</v>
      </c>
      <c r="H37" s="42">
        <v>13</v>
      </c>
      <c r="I37" s="4"/>
      <c r="J37" s="4">
        <v>45</v>
      </c>
      <c r="K37" s="1">
        <f t="shared" si="0"/>
        <v>84</v>
      </c>
      <c r="L37" s="4"/>
      <c r="M37" s="4"/>
      <c r="N37" s="25"/>
      <c r="O37" s="1">
        <f t="shared" si="1"/>
        <v>0</v>
      </c>
      <c r="P37" s="42"/>
      <c r="Q37" s="4">
        <v>7</v>
      </c>
      <c r="R37" s="4">
        <f t="shared" si="2"/>
        <v>7</v>
      </c>
      <c r="S37" s="4">
        <v>17</v>
      </c>
      <c r="T37" s="4">
        <v>19.5</v>
      </c>
      <c r="U37" s="4">
        <v>170</v>
      </c>
      <c r="V37" s="4">
        <v>50</v>
      </c>
      <c r="W37" s="4"/>
      <c r="X37" s="4"/>
      <c r="Y37" s="29"/>
      <c r="Z37" s="39"/>
      <c r="AA37" s="4"/>
      <c r="AB37" s="4"/>
      <c r="AC37" s="5"/>
      <c r="AD37" s="5"/>
      <c r="AE37" s="4"/>
      <c r="AF37" s="4"/>
      <c r="AG37" s="4"/>
      <c r="AH37" s="4"/>
      <c r="AI37" s="4"/>
      <c r="AJ37" s="12">
        <f t="shared" si="3"/>
        <v>347.5</v>
      </c>
      <c r="AK37" s="17">
        <f t="shared" si="4"/>
        <v>0.7676309362998862</v>
      </c>
      <c r="AL37" s="30">
        <f t="shared" si="5"/>
        <v>1617.75</v>
      </c>
      <c r="AM37" s="30">
        <f t="shared" si="6"/>
        <v>7</v>
      </c>
    </row>
    <row r="38" spans="1:39" ht="12.75">
      <c r="A38" s="5">
        <v>33</v>
      </c>
      <c r="B38" s="5" t="s">
        <v>85</v>
      </c>
      <c r="C38" s="20" t="s">
        <v>5</v>
      </c>
      <c r="D38" s="4"/>
      <c r="E38" s="4">
        <v>5</v>
      </c>
      <c r="F38" s="4"/>
      <c r="G38" s="42"/>
      <c r="H38" s="42">
        <v>48</v>
      </c>
      <c r="I38" s="4">
        <v>65</v>
      </c>
      <c r="J38" s="4"/>
      <c r="K38" s="1">
        <f t="shared" si="0"/>
        <v>118</v>
      </c>
      <c r="L38" s="4"/>
      <c r="M38" s="4"/>
      <c r="N38" s="25">
        <f>34-17</f>
        <v>17</v>
      </c>
      <c r="O38" s="1">
        <f t="shared" si="1"/>
        <v>17</v>
      </c>
      <c r="P38" s="42"/>
      <c r="Q38" s="4"/>
      <c r="R38" s="4">
        <f t="shared" si="2"/>
        <v>0</v>
      </c>
      <c r="S38" s="4">
        <v>5</v>
      </c>
      <c r="T38" s="4">
        <v>13</v>
      </c>
      <c r="U38" s="4">
        <v>175</v>
      </c>
      <c r="V38" s="4"/>
      <c r="W38" s="4"/>
      <c r="X38" s="4"/>
      <c r="Y38" s="29"/>
      <c r="Z38" s="39"/>
      <c r="AA38" s="4"/>
      <c r="AB38" s="4"/>
      <c r="AC38" s="5"/>
      <c r="AD38" s="5"/>
      <c r="AE38" s="4"/>
      <c r="AF38" s="4"/>
      <c r="AG38" s="4"/>
      <c r="AH38" s="4"/>
      <c r="AI38" s="4"/>
      <c r="AJ38" s="12">
        <f t="shared" si="3"/>
        <v>328</v>
      </c>
      <c r="AK38" s="17">
        <f t="shared" si="4"/>
        <v>0.7245552434715472</v>
      </c>
      <c r="AL38" s="30">
        <f t="shared" si="5"/>
        <v>1637.25</v>
      </c>
      <c r="AM38" s="30">
        <f t="shared" si="6"/>
        <v>19.5</v>
      </c>
    </row>
    <row r="39" spans="1:39" ht="12.75">
      <c r="A39" s="5">
        <v>34</v>
      </c>
      <c r="B39" s="5" t="s">
        <v>146</v>
      </c>
      <c r="C39" s="20" t="s">
        <v>1</v>
      </c>
      <c r="D39" s="4"/>
      <c r="E39" s="4"/>
      <c r="F39" s="4"/>
      <c r="G39" s="42"/>
      <c r="H39" s="42"/>
      <c r="I39" s="4">
        <v>63</v>
      </c>
      <c r="J39" s="4"/>
      <c r="K39" s="1">
        <f t="shared" si="0"/>
        <v>63</v>
      </c>
      <c r="L39" s="4"/>
      <c r="M39" s="4"/>
      <c r="N39" s="25">
        <f>123-22</f>
        <v>101</v>
      </c>
      <c r="O39" s="1">
        <f t="shared" si="1"/>
        <v>101</v>
      </c>
      <c r="P39" s="42"/>
      <c r="Q39" s="4">
        <v>64</v>
      </c>
      <c r="R39" s="4">
        <f t="shared" si="2"/>
        <v>64</v>
      </c>
      <c r="S39" s="4">
        <v>50</v>
      </c>
      <c r="T39" s="4">
        <v>15</v>
      </c>
      <c r="U39" s="4"/>
      <c r="V39" s="4"/>
      <c r="W39" s="4">
        <v>14</v>
      </c>
      <c r="X39" s="4"/>
      <c r="Y39" s="29"/>
      <c r="Z39" s="39"/>
      <c r="AA39" s="4">
        <v>2</v>
      </c>
      <c r="AB39" s="4"/>
      <c r="AC39" s="5"/>
      <c r="AD39" s="5"/>
      <c r="AE39" s="4"/>
      <c r="AF39" s="4"/>
      <c r="AG39" s="4">
        <v>4</v>
      </c>
      <c r="AH39" s="4"/>
      <c r="AI39" s="4"/>
      <c r="AJ39" s="12">
        <f t="shared" si="3"/>
        <v>313</v>
      </c>
      <c r="AK39" s="17">
        <f t="shared" si="4"/>
        <v>0.6914200951420558</v>
      </c>
      <c r="AL39" s="30">
        <f t="shared" si="5"/>
        <v>1652.25</v>
      </c>
      <c r="AM39" s="30">
        <f t="shared" si="6"/>
        <v>15</v>
      </c>
    </row>
    <row r="40" spans="1:39" ht="12.75">
      <c r="A40" s="5">
        <v>35</v>
      </c>
      <c r="B40" s="5" t="s">
        <v>144</v>
      </c>
      <c r="C40" s="20" t="s">
        <v>10</v>
      </c>
      <c r="D40" s="4"/>
      <c r="E40" s="4"/>
      <c r="F40" s="4"/>
      <c r="G40" s="42"/>
      <c r="H40" s="42"/>
      <c r="I40" s="4"/>
      <c r="J40" s="4"/>
      <c r="K40" s="1">
        <f t="shared" si="0"/>
        <v>0</v>
      </c>
      <c r="L40" s="4"/>
      <c r="M40" s="4"/>
      <c r="N40" s="25">
        <v>4</v>
      </c>
      <c r="O40" s="1">
        <f t="shared" si="1"/>
        <v>4</v>
      </c>
      <c r="P40" s="42">
        <v>8</v>
      </c>
      <c r="Q40" s="4">
        <v>27</v>
      </c>
      <c r="R40" s="4">
        <f t="shared" si="2"/>
        <v>35</v>
      </c>
      <c r="S40" s="4">
        <v>28</v>
      </c>
      <c r="T40" s="4">
        <v>15</v>
      </c>
      <c r="U40" s="4">
        <v>150</v>
      </c>
      <c r="V40" s="4">
        <v>60</v>
      </c>
      <c r="W40" s="4">
        <v>8</v>
      </c>
      <c r="X40" s="4"/>
      <c r="Y40" s="29"/>
      <c r="Z40" s="39"/>
      <c r="AA40" s="4"/>
      <c r="AB40" s="4"/>
      <c r="AC40" s="5"/>
      <c r="AD40" s="5"/>
      <c r="AE40" s="4"/>
      <c r="AF40" s="4"/>
      <c r="AG40" s="4">
        <v>2</v>
      </c>
      <c r="AH40" s="4"/>
      <c r="AI40" s="4"/>
      <c r="AJ40" s="12">
        <f t="shared" si="3"/>
        <v>302</v>
      </c>
      <c r="AK40" s="17">
        <f t="shared" si="4"/>
        <v>0.6671209863670954</v>
      </c>
      <c r="AL40" s="30">
        <f t="shared" si="5"/>
        <v>1663.25</v>
      </c>
      <c r="AM40" s="30">
        <f t="shared" si="6"/>
        <v>11</v>
      </c>
    </row>
    <row r="41" spans="1:39" ht="12.75">
      <c r="A41" s="5">
        <v>36</v>
      </c>
      <c r="B41" s="5" t="s">
        <v>87</v>
      </c>
      <c r="C41" s="20" t="s">
        <v>5</v>
      </c>
      <c r="D41" s="4"/>
      <c r="E41" s="4"/>
      <c r="F41" s="4"/>
      <c r="G41" s="42"/>
      <c r="H41" s="42"/>
      <c r="I41" s="4">
        <v>16</v>
      </c>
      <c r="J41" s="4"/>
      <c r="K41" s="1">
        <f t="shared" si="0"/>
        <v>16</v>
      </c>
      <c r="L41" s="4"/>
      <c r="M41" s="4"/>
      <c r="N41" s="25">
        <v>21</v>
      </c>
      <c r="O41" s="1">
        <f t="shared" si="1"/>
        <v>21</v>
      </c>
      <c r="P41" s="42"/>
      <c r="Q41" s="4">
        <v>20</v>
      </c>
      <c r="R41" s="4">
        <f t="shared" si="2"/>
        <v>20</v>
      </c>
      <c r="S41" s="4">
        <v>5</v>
      </c>
      <c r="T41" s="4">
        <v>28</v>
      </c>
      <c r="U41" s="4">
        <v>150</v>
      </c>
      <c r="V41" s="4">
        <v>50</v>
      </c>
      <c r="W41" s="4"/>
      <c r="X41" s="4">
        <v>9.5</v>
      </c>
      <c r="Y41" s="29"/>
      <c r="Z41" s="39"/>
      <c r="AA41" s="4">
        <v>2</v>
      </c>
      <c r="AB41" s="4"/>
      <c r="AC41" s="5"/>
      <c r="AD41" s="5"/>
      <c r="AE41" s="4"/>
      <c r="AF41" s="4"/>
      <c r="AG41" s="4"/>
      <c r="AH41" s="4"/>
      <c r="AI41" s="4"/>
      <c r="AJ41" s="12">
        <f t="shared" si="3"/>
        <v>301.5</v>
      </c>
      <c r="AK41" s="17">
        <f t="shared" si="4"/>
        <v>0.6660164814227789</v>
      </c>
      <c r="AL41" s="30">
        <f t="shared" si="5"/>
        <v>1663.75</v>
      </c>
      <c r="AM41" s="30">
        <f t="shared" si="6"/>
        <v>0.5</v>
      </c>
    </row>
    <row r="42" spans="1:39" ht="12.75">
      <c r="A42" s="5">
        <v>37</v>
      </c>
      <c r="B42" s="5" t="s">
        <v>84</v>
      </c>
      <c r="C42" s="20" t="s">
        <v>0</v>
      </c>
      <c r="D42" s="4"/>
      <c r="E42" s="4"/>
      <c r="F42" s="4"/>
      <c r="G42" s="42"/>
      <c r="H42" s="42"/>
      <c r="I42" s="4">
        <v>95</v>
      </c>
      <c r="J42" s="4"/>
      <c r="K42" s="1">
        <f t="shared" si="0"/>
        <v>95</v>
      </c>
      <c r="L42" s="4"/>
      <c r="M42" s="4"/>
      <c r="N42" s="25">
        <v>42</v>
      </c>
      <c r="O42" s="1">
        <f t="shared" si="1"/>
        <v>42</v>
      </c>
      <c r="P42" s="42"/>
      <c r="Q42" s="4">
        <v>16</v>
      </c>
      <c r="R42" s="4">
        <f t="shared" si="2"/>
        <v>16</v>
      </c>
      <c r="S42" s="4"/>
      <c r="T42" s="4">
        <v>2</v>
      </c>
      <c r="U42" s="4"/>
      <c r="V42" s="4">
        <v>60</v>
      </c>
      <c r="W42" s="4">
        <v>83</v>
      </c>
      <c r="X42" s="4"/>
      <c r="Y42" s="29"/>
      <c r="Z42" s="39"/>
      <c r="AA42" s="4">
        <v>2.5</v>
      </c>
      <c r="AB42" s="4"/>
      <c r="AC42" s="5"/>
      <c r="AD42" s="5"/>
      <c r="AE42" s="4"/>
      <c r="AF42" s="4"/>
      <c r="AG42" s="4"/>
      <c r="AH42" s="4"/>
      <c r="AI42" s="4"/>
      <c r="AJ42" s="12">
        <f t="shared" si="3"/>
        <v>300.5</v>
      </c>
      <c r="AK42" s="17">
        <f t="shared" si="4"/>
        <v>0.6638074715341462</v>
      </c>
      <c r="AL42" s="30">
        <f t="shared" si="5"/>
        <v>1664.75</v>
      </c>
      <c r="AM42" s="30">
        <f t="shared" si="6"/>
        <v>1</v>
      </c>
    </row>
    <row r="43" spans="1:39" ht="12.75">
      <c r="A43" s="5">
        <v>38</v>
      </c>
      <c r="B43" s="5" t="s">
        <v>27</v>
      </c>
      <c r="C43" s="20" t="s">
        <v>4</v>
      </c>
      <c r="D43" s="4"/>
      <c r="E43" s="4"/>
      <c r="F43" s="4">
        <v>56</v>
      </c>
      <c r="G43" s="42"/>
      <c r="H43" s="42"/>
      <c r="I43" s="4"/>
      <c r="J43" s="4"/>
      <c r="K43" s="1">
        <f t="shared" si="0"/>
        <v>56</v>
      </c>
      <c r="L43" s="4"/>
      <c r="M43" s="4">
        <v>21</v>
      </c>
      <c r="N43" s="25"/>
      <c r="O43" s="1">
        <f t="shared" si="1"/>
        <v>21</v>
      </c>
      <c r="P43" s="42"/>
      <c r="Q43" s="4">
        <v>33</v>
      </c>
      <c r="R43" s="4">
        <f t="shared" si="2"/>
        <v>33</v>
      </c>
      <c r="S43" s="4">
        <v>28</v>
      </c>
      <c r="T43" s="4">
        <v>31</v>
      </c>
      <c r="U43" s="4"/>
      <c r="V43" s="4">
        <v>100</v>
      </c>
      <c r="W43" s="4">
        <v>26</v>
      </c>
      <c r="X43" s="4"/>
      <c r="Y43" s="29"/>
      <c r="Z43" s="39"/>
      <c r="AA43" s="4"/>
      <c r="AB43" s="4"/>
      <c r="AC43" s="5"/>
      <c r="AD43" s="5"/>
      <c r="AE43" s="4"/>
      <c r="AF43" s="4"/>
      <c r="AG43" s="4"/>
      <c r="AH43" s="4"/>
      <c r="AI43" s="4"/>
      <c r="AJ43" s="12">
        <f t="shared" si="3"/>
        <v>295</v>
      </c>
      <c r="AK43" s="17">
        <f t="shared" si="4"/>
        <v>0.651657917146666</v>
      </c>
      <c r="AL43" s="30">
        <f t="shared" si="5"/>
        <v>1670.25</v>
      </c>
      <c r="AM43" s="30">
        <f t="shared" si="6"/>
        <v>5.5</v>
      </c>
    </row>
    <row r="44" spans="1:39" ht="12.75">
      <c r="A44" s="5">
        <v>39</v>
      </c>
      <c r="B44" s="5" t="s">
        <v>172</v>
      </c>
      <c r="C44" s="20" t="s">
        <v>11</v>
      </c>
      <c r="D44" s="4"/>
      <c r="E44" s="4"/>
      <c r="F44" s="4"/>
      <c r="G44" s="42"/>
      <c r="H44" s="42"/>
      <c r="I44" s="4">
        <v>75</v>
      </c>
      <c r="J44" s="4"/>
      <c r="K44" s="1">
        <f t="shared" si="0"/>
        <v>75</v>
      </c>
      <c r="L44" s="4"/>
      <c r="M44" s="4"/>
      <c r="N44" s="25">
        <v>64</v>
      </c>
      <c r="O44" s="1">
        <f t="shared" si="1"/>
        <v>64</v>
      </c>
      <c r="P44" s="42"/>
      <c r="Q44" s="4">
        <v>17</v>
      </c>
      <c r="R44" s="4">
        <f t="shared" si="2"/>
        <v>17</v>
      </c>
      <c r="S44" s="4">
        <v>15</v>
      </c>
      <c r="T44" s="4">
        <v>4</v>
      </c>
      <c r="U44" s="4"/>
      <c r="V44" s="4">
        <v>50</v>
      </c>
      <c r="W44" s="4">
        <v>31</v>
      </c>
      <c r="X44" s="4"/>
      <c r="Y44" s="29"/>
      <c r="Z44" s="39"/>
      <c r="AA44" s="4">
        <v>6</v>
      </c>
      <c r="AB44" s="4"/>
      <c r="AC44" s="5"/>
      <c r="AD44" s="5"/>
      <c r="AE44" s="4"/>
      <c r="AF44" s="4">
        <v>20</v>
      </c>
      <c r="AG44" s="4"/>
      <c r="AH44" s="4"/>
      <c r="AI44" s="4"/>
      <c r="AJ44" s="12">
        <f t="shared" si="3"/>
        <v>282</v>
      </c>
      <c r="AK44" s="17">
        <f t="shared" si="4"/>
        <v>0.62294078859444</v>
      </c>
      <c r="AL44" s="30">
        <f t="shared" si="5"/>
        <v>1683.25</v>
      </c>
      <c r="AM44" s="30">
        <f t="shared" si="6"/>
        <v>13</v>
      </c>
    </row>
    <row r="45" spans="1:39" ht="12.75">
      <c r="A45" s="5">
        <v>40</v>
      </c>
      <c r="B45" s="5" t="s">
        <v>275</v>
      </c>
      <c r="C45" s="20" t="s">
        <v>7</v>
      </c>
      <c r="D45" s="4"/>
      <c r="E45" s="4"/>
      <c r="F45" s="4"/>
      <c r="G45" s="42">
        <v>26</v>
      </c>
      <c r="H45" s="42"/>
      <c r="I45" s="4">
        <v>39</v>
      </c>
      <c r="J45" s="4"/>
      <c r="K45" s="1">
        <f t="shared" si="0"/>
        <v>65</v>
      </c>
      <c r="L45" s="4"/>
      <c r="M45" s="4">
        <v>18</v>
      </c>
      <c r="N45" s="25">
        <v>19.5</v>
      </c>
      <c r="O45" s="1">
        <f t="shared" si="1"/>
        <v>37.5</v>
      </c>
      <c r="P45" s="42"/>
      <c r="Q45" s="4">
        <v>42</v>
      </c>
      <c r="R45" s="4">
        <f t="shared" si="2"/>
        <v>42</v>
      </c>
      <c r="S45" s="4">
        <v>8</v>
      </c>
      <c r="T45" s="4">
        <v>14</v>
      </c>
      <c r="U45" s="4"/>
      <c r="V45" s="4">
        <v>60</v>
      </c>
      <c r="W45" s="4">
        <v>45</v>
      </c>
      <c r="X45" s="4">
        <v>9.5</v>
      </c>
      <c r="Y45" s="29"/>
      <c r="Z45" s="39"/>
      <c r="AA45" s="4"/>
      <c r="AB45" s="4"/>
      <c r="AC45" s="5"/>
      <c r="AD45" s="5"/>
      <c r="AE45" s="4"/>
      <c r="AF45" s="4"/>
      <c r="AG45" s="4"/>
      <c r="AH45" s="4"/>
      <c r="AI45" s="4"/>
      <c r="AJ45" s="12">
        <f t="shared" si="3"/>
        <v>281</v>
      </c>
      <c r="AK45" s="17">
        <f t="shared" si="4"/>
        <v>0.6207317787058072</v>
      </c>
      <c r="AL45" s="30">
        <f t="shared" si="5"/>
        <v>1684.25</v>
      </c>
      <c r="AM45" s="30">
        <f t="shared" si="6"/>
        <v>1</v>
      </c>
    </row>
    <row r="46" spans="1:39" ht="12.75">
      <c r="A46" s="5">
        <v>41</v>
      </c>
      <c r="B46" s="5" t="s">
        <v>77</v>
      </c>
      <c r="C46" s="20" t="s">
        <v>7</v>
      </c>
      <c r="D46" s="4"/>
      <c r="E46" s="4"/>
      <c r="F46" s="4"/>
      <c r="G46" s="42"/>
      <c r="H46" s="42"/>
      <c r="I46" s="4">
        <v>61</v>
      </c>
      <c r="J46" s="4"/>
      <c r="K46" s="1">
        <f t="shared" si="0"/>
        <v>61</v>
      </c>
      <c r="L46" s="4"/>
      <c r="M46" s="4"/>
      <c r="N46" s="25">
        <v>16</v>
      </c>
      <c r="O46" s="1">
        <f t="shared" si="1"/>
        <v>16</v>
      </c>
      <c r="P46" s="42"/>
      <c r="Q46" s="4">
        <v>5</v>
      </c>
      <c r="R46" s="4">
        <f t="shared" si="2"/>
        <v>5</v>
      </c>
      <c r="S46" s="4">
        <v>24</v>
      </c>
      <c r="T46" s="4">
        <v>23</v>
      </c>
      <c r="U46" s="4"/>
      <c r="V46" s="4">
        <v>60</v>
      </c>
      <c r="W46" s="4">
        <v>25</v>
      </c>
      <c r="X46" s="4"/>
      <c r="Y46" s="29"/>
      <c r="Z46" s="39"/>
      <c r="AA46" s="4"/>
      <c r="AB46" s="4">
        <v>30</v>
      </c>
      <c r="AC46" s="5"/>
      <c r="AD46" s="5"/>
      <c r="AE46" s="4"/>
      <c r="AF46" s="4">
        <v>30</v>
      </c>
      <c r="AG46" s="4">
        <v>4.5</v>
      </c>
      <c r="AH46" s="4"/>
      <c r="AI46" s="4"/>
      <c r="AJ46" s="12">
        <f t="shared" si="3"/>
        <v>278.5</v>
      </c>
      <c r="AK46" s="17">
        <f t="shared" si="4"/>
        <v>0.6152092539842253</v>
      </c>
      <c r="AL46" s="30">
        <f t="shared" si="5"/>
        <v>1686.75</v>
      </c>
      <c r="AM46" s="30">
        <f t="shared" si="6"/>
        <v>2.5</v>
      </c>
    </row>
    <row r="47" spans="1:39" ht="12.75">
      <c r="A47" s="5">
        <v>42</v>
      </c>
      <c r="B47" s="5" t="s">
        <v>161</v>
      </c>
      <c r="C47" s="20" t="s">
        <v>2</v>
      </c>
      <c r="D47" s="4"/>
      <c r="E47" s="4"/>
      <c r="F47" s="4"/>
      <c r="G47" s="42"/>
      <c r="H47" s="42"/>
      <c r="I47" s="4">
        <v>74</v>
      </c>
      <c r="J47" s="4"/>
      <c r="K47" s="1">
        <f t="shared" si="0"/>
        <v>74</v>
      </c>
      <c r="L47" s="4"/>
      <c r="M47" s="4"/>
      <c r="N47" s="25"/>
      <c r="O47" s="1">
        <f t="shared" si="1"/>
        <v>0</v>
      </c>
      <c r="P47" s="42"/>
      <c r="Q47" s="4">
        <v>13</v>
      </c>
      <c r="R47" s="4">
        <f t="shared" si="2"/>
        <v>13</v>
      </c>
      <c r="S47" s="4">
        <v>26.5</v>
      </c>
      <c r="T47" s="4">
        <v>28</v>
      </c>
      <c r="U47" s="4"/>
      <c r="V47" s="4">
        <v>60</v>
      </c>
      <c r="W47" s="4">
        <v>64</v>
      </c>
      <c r="X47" s="4"/>
      <c r="Y47" s="29"/>
      <c r="Z47" s="39"/>
      <c r="AA47" s="4"/>
      <c r="AB47" s="4"/>
      <c r="AC47" s="5"/>
      <c r="AD47" s="5"/>
      <c r="AE47" s="4"/>
      <c r="AF47" s="4"/>
      <c r="AG47" s="4">
        <v>10</v>
      </c>
      <c r="AH47" s="4"/>
      <c r="AI47" s="4"/>
      <c r="AJ47" s="12">
        <f t="shared" si="3"/>
        <v>275.5</v>
      </c>
      <c r="AK47" s="17">
        <f t="shared" si="4"/>
        <v>0.6085822243183271</v>
      </c>
      <c r="AL47" s="30">
        <f t="shared" si="5"/>
        <v>1689.75</v>
      </c>
      <c r="AM47" s="30">
        <f t="shared" si="6"/>
        <v>3</v>
      </c>
    </row>
    <row r="48" spans="1:39" ht="12.75">
      <c r="A48" s="5">
        <v>43</v>
      </c>
      <c r="B48" s="5" t="s">
        <v>114</v>
      </c>
      <c r="C48" s="20" t="s">
        <v>13</v>
      </c>
      <c r="D48" s="4"/>
      <c r="E48" s="4"/>
      <c r="F48" s="4"/>
      <c r="G48" s="42"/>
      <c r="H48" s="42"/>
      <c r="I48" s="4">
        <v>23</v>
      </c>
      <c r="J48" s="4"/>
      <c r="K48" s="1">
        <f t="shared" si="0"/>
        <v>23</v>
      </c>
      <c r="L48" s="4"/>
      <c r="M48" s="4"/>
      <c r="N48" s="25"/>
      <c r="O48" s="1">
        <f t="shared" si="1"/>
        <v>0</v>
      </c>
      <c r="P48" s="42">
        <v>21</v>
      </c>
      <c r="Q48" s="4">
        <f>102-1</f>
        <v>101</v>
      </c>
      <c r="R48" s="4">
        <f t="shared" si="2"/>
        <v>122</v>
      </c>
      <c r="S48" s="4">
        <v>13.3</v>
      </c>
      <c r="T48" s="4">
        <v>23</v>
      </c>
      <c r="U48" s="4"/>
      <c r="V48" s="4">
        <v>90</v>
      </c>
      <c r="W48" s="4"/>
      <c r="X48" s="4"/>
      <c r="Y48" s="29"/>
      <c r="Z48" s="39"/>
      <c r="AA48" s="4"/>
      <c r="AB48" s="4"/>
      <c r="AC48" s="5"/>
      <c r="AD48" s="5"/>
      <c r="AE48" s="4"/>
      <c r="AF48" s="4"/>
      <c r="AG48" s="4"/>
      <c r="AH48" s="4"/>
      <c r="AI48" s="4"/>
      <c r="AJ48" s="12">
        <f t="shared" si="3"/>
        <v>271.3</v>
      </c>
      <c r="AK48" s="17">
        <f t="shared" si="4"/>
        <v>0.5993043827860695</v>
      </c>
      <c r="AL48" s="30">
        <f t="shared" si="5"/>
        <v>1693.95</v>
      </c>
      <c r="AM48" s="30">
        <f t="shared" si="6"/>
        <v>4.199999999999989</v>
      </c>
    </row>
    <row r="49" spans="1:39" ht="12.75">
      <c r="A49" s="5">
        <v>44</v>
      </c>
      <c r="B49" s="5" t="s">
        <v>93</v>
      </c>
      <c r="C49" s="20" t="s">
        <v>7</v>
      </c>
      <c r="D49" s="4"/>
      <c r="E49" s="4"/>
      <c r="F49" s="4"/>
      <c r="G49" s="42"/>
      <c r="H49" s="42"/>
      <c r="I49" s="4">
        <v>62</v>
      </c>
      <c r="J49" s="4"/>
      <c r="K49" s="1">
        <f t="shared" si="0"/>
        <v>62</v>
      </c>
      <c r="L49" s="4"/>
      <c r="M49" s="4"/>
      <c r="N49" s="25">
        <v>20</v>
      </c>
      <c r="O49" s="1">
        <f t="shared" si="1"/>
        <v>20</v>
      </c>
      <c r="P49" s="42"/>
      <c r="Q49" s="4">
        <v>57</v>
      </c>
      <c r="R49" s="4">
        <f t="shared" si="2"/>
        <v>57</v>
      </c>
      <c r="S49" s="4">
        <v>17</v>
      </c>
      <c r="T49" s="4">
        <v>3</v>
      </c>
      <c r="U49" s="4"/>
      <c r="V49" s="4">
        <v>60</v>
      </c>
      <c r="W49" s="4">
        <v>37</v>
      </c>
      <c r="X49" s="4"/>
      <c r="Y49" s="29"/>
      <c r="Z49" s="39"/>
      <c r="AA49" s="4"/>
      <c r="AB49" s="4"/>
      <c r="AC49" s="5"/>
      <c r="AD49" s="5"/>
      <c r="AE49" s="4">
        <v>12</v>
      </c>
      <c r="AF49" s="4"/>
      <c r="AG49" s="4"/>
      <c r="AH49" s="4"/>
      <c r="AI49" s="4"/>
      <c r="AJ49" s="12">
        <f t="shared" si="3"/>
        <v>268</v>
      </c>
      <c r="AK49" s="17">
        <f t="shared" si="4"/>
        <v>0.5920146501535813</v>
      </c>
      <c r="AL49" s="30">
        <f t="shared" si="5"/>
        <v>1697.25</v>
      </c>
      <c r="AM49" s="30">
        <f t="shared" si="6"/>
        <v>3.3000000000000114</v>
      </c>
    </row>
    <row r="50" spans="1:39" ht="12.75">
      <c r="A50" s="5">
        <v>45</v>
      </c>
      <c r="B50" s="5" t="s">
        <v>191</v>
      </c>
      <c r="C50" s="20" t="s">
        <v>9</v>
      </c>
      <c r="D50" s="4"/>
      <c r="E50" s="4"/>
      <c r="F50" s="4"/>
      <c r="G50" s="42">
        <v>15</v>
      </c>
      <c r="H50" s="42"/>
      <c r="I50" s="4">
        <v>3</v>
      </c>
      <c r="J50" s="4"/>
      <c r="K50" s="1">
        <f t="shared" si="0"/>
        <v>18</v>
      </c>
      <c r="L50" s="4">
        <v>16</v>
      </c>
      <c r="M50" s="4"/>
      <c r="N50" s="25"/>
      <c r="O50" s="1">
        <f t="shared" si="1"/>
        <v>16</v>
      </c>
      <c r="P50" s="42"/>
      <c r="Q50" s="4">
        <v>15</v>
      </c>
      <c r="R50" s="4">
        <f t="shared" si="2"/>
        <v>15</v>
      </c>
      <c r="S50" s="4">
        <v>3</v>
      </c>
      <c r="T50" s="4">
        <v>7</v>
      </c>
      <c r="U50" s="4">
        <v>130</v>
      </c>
      <c r="V50" s="4">
        <v>60</v>
      </c>
      <c r="W50" s="4"/>
      <c r="X50" s="4">
        <v>13</v>
      </c>
      <c r="Y50" s="29"/>
      <c r="Z50" s="39"/>
      <c r="AA50" s="4">
        <v>2</v>
      </c>
      <c r="AB50" s="4"/>
      <c r="AC50" s="5"/>
      <c r="AD50" s="5"/>
      <c r="AE50" s="4"/>
      <c r="AF50" s="4"/>
      <c r="AG50" s="4"/>
      <c r="AH50" s="4"/>
      <c r="AI50" s="4"/>
      <c r="AJ50" s="12">
        <f t="shared" si="3"/>
        <v>264</v>
      </c>
      <c r="AK50" s="17">
        <f t="shared" si="4"/>
        <v>0.5831786105990502</v>
      </c>
      <c r="AL50" s="30">
        <f t="shared" si="5"/>
        <v>1701.25</v>
      </c>
      <c r="AM50" s="30">
        <f t="shared" si="6"/>
        <v>4</v>
      </c>
    </row>
    <row r="51" spans="1:39" ht="12.75">
      <c r="A51" s="5">
        <v>46</v>
      </c>
      <c r="B51" s="5" t="s">
        <v>342</v>
      </c>
      <c r="C51" s="20" t="s">
        <v>14</v>
      </c>
      <c r="D51" s="4"/>
      <c r="E51" s="4">
        <v>40</v>
      </c>
      <c r="F51" s="4"/>
      <c r="G51" s="42"/>
      <c r="H51" s="42"/>
      <c r="I51" s="4">
        <v>201</v>
      </c>
      <c r="J51" s="4">
        <v>13</v>
      </c>
      <c r="K51" s="1">
        <f t="shared" si="0"/>
        <v>254</v>
      </c>
      <c r="L51" s="4"/>
      <c r="M51" s="4"/>
      <c r="N51" s="25"/>
      <c r="O51" s="1">
        <f t="shared" si="1"/>
        <v>0</v>
      </c>
      <c r="P51" s="42"/>
      <c r="Q51" s="4"/>
      <c r="R51" s="4">
        <f t="shared" si="2"/>
        <v>0</v>
      </c>
      <c r="S51" s="4"/>
      <c r="T51" s="4"/>
      <c r="U51" s="4"/>
      <c r="V51" s="4"/>
      <c r="W51" s="4"/>
      <c r="X51" s="4"/>
      <c r="Y51" s="29"/>
      <c r="Z51" s="39"/>
      <c r="AA51" s="4"/>
      <c r="AB51" s="4"/>
      <c r="AC51" s="5"/>
      <c r="AD51" s="5"/>
      <c r="AE51" s="4"/>
      <c r="AF51" s="4"/>
      <c r="AG51" s="4"/>
      <c r="AH51" s="4"/>
      <c r="AI51" s="4"/>
      <c r="AJ51" s="12">
        <f t="shared" si="3"/>
        <v>254</v>
      </c>
      <c r="AK51" s="17">
        <f t="shared" si="4"/>
        <v>0.5610885117127226</v>
      </c>
      <c r="AL51" s="30">
        <f t="shared" si="5"/>
        <v>1711.25</v>
      </c>
      <c r="AM51" s="30">
        <f t="shared" si="6"/>
        <v>10</v>
      </c>
    </row>
    <row r="52" spans="1:39" ht="12.75">
      <c r="A52" s="5">
        <v>47</v>
      </c>
      <c r="B52" s="5" t="s">
        <v>47</v>
      </c>
      <c r="C52" s="20" t="s">
        <v>7</v>
      </c>
      <c r="D52" s="4"/>
      <c r="E52" s="4"/>
      <c r="F52" s="4"/>
      <c r="G52" s="42"/>
      <c r="H52" s="42"/>
      <c r="I52" s="4">
        <v>3</v>
      </c>
      <c r="J52" s="4"/>
      <c r="K52" s="1">
        <f t="shared" si="0"/>
        <v>3</v>
      </c>
      <c r="L52" s="4"/>
      <c r="M52" s="4"/>
      <c r="N52" s="25"/>
      <c r="O52" s="1">
        <f t="shared" si="1"/>
        <v>0</v>
      </c>
      <c r="P52" s="42"/>
      <c r="Q52" s="4">
        <v>66</v>
      </c>
      <c r="R52" s="4">
        <f t="shared" si="2"/>
        <v>66</v>
      </c>
      <c r="S52" s="4">
        <v>38</v>
      </c>
      <c r="T52" s="4">
        <v>26.5</v>
      </c>
      <c r="U52" s="4"/>
      <c r="V52" s="4">
        <v>120</v>
      </c>
      <c r="W52" s="4"/>
      <c r="X52" s="4"/>
      <c r="Y52" s="29"/>
      <c r="Z52" s="39"/>
      <c r="AA52" s="4"/>
      <c r="AB52" s="4"/>
      <c r="AC52" s="5"/>
      <c r="AD52" s="5"/>
      <c r="AE52" s="4"/>
      <c r="AF52" s="4"/>
      <c r="AG52" s="4"/>
      <c r="AH52" s="4"/>
      <c r="AI52" s="4"/>
      <c r="AJ52" s="12">
        <f t="shared" si="3"/>
        <v>253.5</v>
      </c>
      <c r="AK52" s="17">
        <f t="shared" si="4"/>
        <v>0.5599840067684062</v>
      </c>
      <c r="AL52" s="30">
        <f t="shared" si="5"/>
        <v>1711.75</v>
      </c>
      <c r="AM52" s="30">
        <f t="shared" si="6"/>
        <v>0.5</v>
      </c>
    </row>
    <row r="53" spans="1:39" ht="12.75">
      <c r="A53" s="5">
        <v>48</v>
      </c>
      <c r="B53" s="5" t="s">
        <v>235</v>
      </c>
      <c r="C53" s="20" t="s">
        <v>4</v>
      </c>
      <c r="D53" s="4"/>
      <c r="E53" s="4"/>
      <c r="F53" s="4"/>
      <c r="G53" s="42"/>
      <c r="H53" s="42"/>
      <c r="I53" s="4">
        <v>35</v>
      </c>
      <c r="J53" s="4"/>
      <c r="K53" s="1">
        <f t="shared" si="0"/>
        <v>35</v>
      </c>
      <c r="L53" s="4"/>
      <c r="M53" s="4"/>
      <c r="N53" s="25"/>
      <c r="O53" s="1">
        <f t="shared" si="1"/>
        <v>0</v>
      </c>
      <c r="P53" s="42"/>
      <c r="Q53" s="4">
        <v>42</v>
      </c>
      <c r="R53" s="4">
        <f t="shared" si="2"/>
        <v>42</v>
      </c>
      <c r="S53" s="4">
        <v>19</v>
      </c>
      <c r="T53" s="4">
        <v>24</v>
      </c>
      <c r="U53" s="4"/>
      <c r="V53" s="4">
        <v>75</v>
      </c>
      <c r="W53" s="4">
        <v>25</v>
      </c>
      <c r="X53" s="4"/>
      <c r="Y53" s="29"/>
      <c r="Z53" s="39"/>
      <c r="AA53" s="4"/>
      <c r="AB53" s="4"/>
      <c r="AC53" s="5"/>
      <c r="AD53" s="5"/>
      <c r="AE53" s="4"/>
      <c r="AF53" s="4">
        <v>15</v>
      </c>
      <c r="AG53" s="4">
        <v>10</v>
      </c>
      <c r="AH53" s="4"/>
      <c r="AI53" s="4"/>
      <c r="AJ53" s="12">
        <f t="shared" si="3"/>
        <v>245</v>
      </c>
      <c r="AK53" s="17">
        <f t="shared" si="4"/>
        <v>0.5412074227150276</v>
      </c>
      <c r="AL53" s="30">
        <f t="shared" si="5"/>
        <v>1720.25</v>
      </c>
      <c r="AM53" s="30">
        <f t="shared" si="6"/>
        <v>8.5</v>
      </c>
    </row>
    <row r="54" spans="1:39" ht="12.75">
      <c r="A54" s="5">
        <v>49</v>
      </c>
      <c r="B54" s="5" t="s">
        <v>173</v>
      </c>
      <c r="C54" s="20" t="s">
        <v>11</v>
      </c>
      <c r="D54" s="4"/>
      <c r="E54" s="4"/>
      <c r="F54" s="4"/>
      <c r="G54" s="42">
        <v>40</v>
      </c>
      <c r="H54" s="42"/>
      <c r="I54" s="4">
        <v>40</v>
      </c>
      <c r="J54" s="4"/>
      <c r="K54" s="1">
        <f t="shared" si="0"/>
        <v>80</v>
      </c>
      <c r="L54" s="4"/>
      <c r="M54" s="4"/>
      <c r="N54" s="25"/>
      <c r="O54" s="1">
        <f t="shared" si="1"/>
        <v>0</v>
      </c>
      <c r="P54" s="42"/>
      <c r="Q54" s="4"/>
      <c r="R54" s="4">
        <f t="shared" si="2"/>
        <v>0</v>
      </c>
      <c r="S54" s="4"/>
      <c r="T54" s="4">
        <v>20</v>
      </c>
      <c r="U54" s="4"/>
      <c r="V54" s="4"/>
      <c r="W54" s="4">
        <v>25</v>
      </c>
      <c r="X54" s="4"/>
      <c r="Y54" s="29"/>
      <c r="Z54" s="39"/>
      <c r="AA54" s="4"/>
      <c r="AB54" s="4">
        <v>60</v>
      </c>
      <c r="AC54" s="5"/>
      <c r="AD54" s="5"/>
      <c r="AE54" s="4"/>
      <c r="AF54" s="4">
        <v>50</v>
      </c>
      <c r="AG54" s="4"/>
      <c r="AH54" s="4"/>
      <c r="AI54" s="4"/>
      <c r="AJ54" s="12">
        <f t="shared" si="3"/>
        <v>235</v>
      </c>
      <c r="AK54" s="17">
        <f t="shared" si="4"/>
        <v>0.5191173238287</v>
      </c>
      <c r="AL54" s="30">
        <f t="shared" si="5"/>
        <v>1730.25</v>
      </c>
      <c r="AM54" s="30">
        <f t="shared" si="6"/>
        <v>10</v>
      </c>
    </row>
    <row r="55" spans="1:39" ht="12.75">
      <c r="A55" s="5">
        <v>50</v>
      </c>
      <c r="B55" s="5" t="s">
        <v>200</v>
      </c>
      <c r="C55" s="20" t="s">
        <v>11</v>
      </c>
      <c r="D55" s="4"/>
      <c r="E55" s="4"/>
      <c r="F55" s="4"/>
      <c r="G55" s="42"/>
      <c r="H55" s="42"/>
      <c r="I55" s="4">
        <v>88</v>
      </c>
      <c r="J55" s="4">
        <v>45</v>
      </c>
      <c r="K55" s="1">
        <f t="shared" si="0"/>
        <v>133</v>
      </c>
      <c r="L55" s="4"/>
      <c r="M55" s="4"/>
      <c r="N55" s="25"/>
      <c r="O55" s="1">
        <f t="shared" si="1"/>
        <v>0</v>
      </c>
      <c r="P55" s="42"/>
      <c r="Q55" s="4"/>
      <c r="R55" s="4">
        <f t="shared" si="2"/>
        <v>0</v>
      </c>
      <c r="S55" s="4"/>
      <c r="T55" s="4"/>
      <c r="U55" s="4"/>
      <c r="V55" s="4"/>
      <c r="W55" s="4">
        <v>78</v>
      </c>
      <c r="X55" s="4"/>
      <c r="Y55" s="29"/>
      <c r="Z55" s="39"/>
      <c r="AA55" s="4"/>
      <c r="AB55" s="4">
        <v>8.75</v>
      </c>
      <c r="AC55" s="5"/>
      <c r="AD55" s="5"/>
      <c r="AE55" s="4"/>
      <c r="AF55" s="4">
        <v>5</v>
      </c>
      <c r="AG55" s="4"/>
      <c r="AH55" s="4"/>
      <c r="AI55" s="4"/>
      <c r="AJ55" s="12">
        <f t="shared" si="3"/>
        <v>224.75</v>
      </c>
      <c r="AK55" s="17">
        <f t="shared" si="4"/>
        <v>0.49647497247021416</v>
      </c>
      <c r="AL55" s="30">
        <f t="shared" si="5"/>
        <v>1740.5</v>
      </c>
      <c r="AM55" s="30">
        <f t="shared" si="6"/>
        <v>10.25</v>
      </c>
    </row>
    <row r="56" spans="1:39" ht="12.75">
      <c r="A56" s="5">
        <v>51</v>
      </c>
      <c r="B56" s="5" t="s">
        <v>292</v>
      </c>
      <c r="C56" s="20" t="s">
        <v>1</v>
      </c>
      <c r="D56" s="4"/>
      <c r="E56" s="4"/>
      <c r="F56" s="4"/>
      <c r="G56" s="42">
        <v>22</v>
      </c>
      <c r="H56" s="42"/>
      <c r="I56" s="4">
        <v>71</v>
      </c>
      <c r="J56" s="4"/>
      <c r="K56" s="1">
        <f t="shared" si="0"/>
        <v>93</v>
      </c>
      <c r="L56" s="4"/>
      <c r="M56" s="4"/>
      <c r="N56" s="25">
        <v>16</v>
      </c>
      <c r="O56" s="1">
        <f t="shared" si="1"/>
        <v>16</v>
      </c>
      <c r="P56" s="42"/>
      <c r="Q56" s="4">
        <v>24</v>
      </c>
      <c r="R56" s="4">
        <f t="shared" si="2"/>
        <v>24</v>
      </c>
      <c r="S56" s="4">
        <v>14.5</v>
      </c>
      <c r="T56" s="4">
        <v>7</v>
      </c>
      <c r="U56" s="4"/>
      <c r="V56" s="4"/>
      <c r="W56" s="4">
        <v>14</v>
      </c>
      <c r="X56" s="4"/>
      <c r="Y56" s="29"/>
      <c r="Z56" s="39"/>
      <c r="AA56" s="4"/>
      <c r="AB56" s="4">
        <v>40</v>
      </c>
      <c r="AC56" s="5"/>
      <c r="AD56" s="5"/>
      <c r="AE56" s="4"/>
      <c r="AF56" s="4">
        <v>15</v>
      </c>
      <c r="AG56" s="4"/>
      <c r="AH56" s="4"/>
      <c r="AI56" s="4"/>
      <c r="AJ56" s="12">
        <f t="shared" si="3"/>
        <v>223.5</v>
      </c>
      <c r="AK56" s="17">
        <f t="shared" si="4"/>
        <v>0.4937137101094232</v>
      </c>
      <c r="AL56" s="30">
        <f t="shared" si="5"/>
        <v>1741.75</v>
      </c>
      <c r="AM56" s="30">
        <f t="shared" si="6"/>
        <v>1.25</v>
      </c>
    </row>
    <row r="57" spans="1:39" ht="12.75">
      <c r="A57" s="5">
        <v>52</v>
      </c>
      <c r="B57" s="5" t="s">
        <v>90</v>
      </c>
      <c r="C57" s="20" t="s">
        <v>11</v>
      </c>
      <c r="D57" s="4"/>
      <c r="E57" s="4"/>
      <c r="F57" s="4"/>
      <c r="G57" s="42"/>
      <c r="H57" s="42"/>
      <c r="I57" s="4">
        <v>22</v>
      </c>
      <c r="J57" s="4"/>
      <c r="K57" s="1">
        <f t="shared" si="0"/>
        <v>22</v>
      </c>
      <c r="L57" s="4"/>
      <c r="M57" s="4">
        <v>16</v>
      </c>
      <c r="N57" s="25">
        <f>37-12.5</f>
        <v>24.5</v>
      </c>
      <c r="O57" s="1">
        <f t="shared" si="1"/>
        <v>40.5</v>
      </c>
      <c r="P57" s="42"/>
      <c r="Q57" s="4">
        <f>88+10</f>
        <v>98</v>
      </c>
      <c r="R57" s="4">
        <f t="shared" si="2"/>
        <v>98</v>
      </c>
      <c r="S57" s="4">
        <v>13</v>
      </c>
      <c r="T57" s="4">
        <f>16+1.5</f>
        <v>17.5</v>
      </c>
      <c r="U57" s="4"/>
      <c r="V57" s="4"/>
      <c r="W57" s="4">
        <v>28</v>
      </c>
      <c r="X57" s="4"/>
      <c r="Y57" s="29"/>
      <c r="Z57" s="39"/>
      <c r="AA57" s="4">
        <v>2</v>
      </c>
      <c r="AB57" s="4"/>
      <c r="AC57" s="5"/>
      <c r="AD57" s="5"/>
      <c r="AE57" s="4"/>
      <c r="AF57" s="4"/>
      <c r="AG57" s="4">
        <v>2</v>
      </c>
      <c r="AH57" s="4"/>
      <c r="AI57" s="4"/>
      <c r="AJ57" s="12">
        <f t="shared" si="3"/>
        <v>223</v>
      </c>
      <c r="AK57" s="17">
        <f t="shared" si="4"/>
        <v>0.4926092051651068</v>
      </c>
      <c r="AL57" s="30">
        <f t="shared" si="5"/>
        <v>1742.25</v>
      </c>
      <c r="AM57" s="30">
        <f t="shared" si="6"/>
        <v>0.5</v>
      </c>
    </row>
    <row r="58" spans="1:39" ht="12.75">
      <c r="A58" s="5">
        <v>53</v>
      </c>
      <c r="B58" s="5" t="s">
        <v>107</v>
      </c>
      <c r="C58" s="20" t="s">
        <v>0</v>
      </c>
      <c r="D58" s="4"/>
      <c r="E58" s="4"/>
      <c r="F58" s="4"/>
      <c r="G58" s="42"/>
      <c r="H58" s="42"/>
      <c r="I58" s="4"/>
      <c r="J58" s="4"/>
      <c r="K58" s="1">
        <f t="shared" si="0"/>
        <v>0</v>
      </c>
      <c r="L58" s="4">
        <v>21</v>
      </c>
      <c r="M58" s="4"/>
      <c r="N58" s="25">
        <v>26</v>
      </c>
      <c r="O58" s="1">
        <f t="shared" si="1"/>
        <v>47</v>
      </c>
      <c r="P58" s="42"/>
      <c r="Q58" s="4">
        <v>66</v>
      </c>
      <c r="R58" s="4">
        <f t="shared" si="2"/>
        <v>66</v>
      </c>
      <c r="S58" s="4">
        <v>7</v>
      </c>
      <c r="T58" s="4"/>
      <c r="U58" s="4"/>
      <c r="V58" s="4">
        <v>40</v>
      </c>
      <c r="W58" s="4"/>
      <c r="X58" s="4">
        <v>47</v>
      </c>
      <c r="Y58" s="29"/>
      <c r="Z58" s="39"/>
      <c r="AA58" s="4"/>
      <c r="AB58" s="4"/>
      <c r="AC58" s="5"/>
      <c r="AD58" s="5"/>
      <c r="AE58" s="4">
        <v>12</v>
      </c>
      <c r="AF58" s="4"/>
      <c r="AG58" s="4"/>
      <c r="AH58" s="4"/>
      <c r="AI58" s="4"/>
      <c r="AJ58" s="12">
        <f t="shared" si="3"/>
        <v>219</v>
      </c>
      <c r="AK58" s="17">
        <f t="shared" si="4"/>
        <v>0.48377316561057576</v>
      </c>
      <c r="AL58" s="30">
        <f t="shared" si="5"/>
        <v>1746.25</v>
      </c>
      <c r="AM58" s="30">
        <f t="shared" si="6"/>
        <v>4</v>
      </c>
    </row>
    <row r="59" spans="1:39" ht="12.75">
      <c r="A59" s="5">
        <v>54</v>
      </c>
      <c r="B59" s="5" t="s">
        <v>26</v>
      </c>
      <c r="C59" s="20" t="s">
        <v>4</v>
      </c>
      <c r="D59" s="4"/>
      <c r="E59" s="4"/>
      <c r="F59" s="4"/>
      <c r="G59" s="42"/>
      <c r="H59" s="42"/>
      <c r="I59" s="4">
        <v>18</v>
      </c>
      <c r="J59" s="4"/>
      <c r="K59" s="1">
        <f t="shared" si="0"/>
        <v>18</v>
      </c>
      <c r="L59" s="4"/>
      <c r="M59" s="4"/>
      <c r="N59" s="25">
        <f>46+8</f>
        <v>54</v>
      </c>
      <c r="O59" s="1">
        <f t="shared" si="1"/>
        <v>54</v>
      </c>
      <c r="P59" s="42"/>
      <c r="Q59" s="4">
        <v>43</v>
      </c>
      <c r="R59" s="4">
        <f t="shared" si="2"/>
        <v>43</v>
      </c>
      <c r="S59" s="4">
        <v>9</v>
      </c>
      <c r="T59" s="4">
        <v>30</v>
      </c>
      <c r="U59" s="4"/>
      <c r="V59" s="4">
        <v>50</v>
      </c>
      <c r="W59" s="4"/>
      <c r="X59" s="4"/>
      <c r="Y59" s="29"/>
      <c r="Z59" s="39"/>
      <c r="AA59" s="4"/>
      <c r="AB59" s="4"/>
      <c r="AC59" s="5"/>
      <c r="AD59" s="5"/>
      <c r="AE59" s="4">
        <v>9</v>
      </c>
      <c r="AF59" s="4"/>
      <c r="AG59" s="4"/>
      <c r="AH59" s="4"/>
      <c r="AI59" s="4"/>
      <c r="AJ59" s="12">
        <f t="shared" si="3"/>
        <v>213</v>
      </c>
      <c r="AK59" s="17">
        <f t="shared" si="4"/>
        <v>0.4705191062787792</v>
      </c>
      <c r="AL59" s="30">
        <f t="shared" si="5"/>
        <v>1752.25</v>
      </c>
      <c r="AM59" s="30">
        <f t="shared" si="6"/>
        <v>6</v>
      </c>
    </row>
    <row r="60" spans="1:39" ht="12.75">
      <c r="A60" s="5">
        <v>55</v>
      </c>
      <c r="B60" s="5" t="s">
        <v>25</v>
      </c>
      <c r="C60" s="20" t="s">
        <v>14</v>
      </c>
      <c r="D60" s="4"/>
      <c r="E60" s="4">
        <v>8</v>
      </c>
      <c r="F60" s="4"/>
      <c r="G60" s="42"/>
      <c r="H60" s="42"/>
      <c r="I60" s="4">
        <v>26</v>
      </c>
      <c r="J60" s="4"/>
      <c r="K60" s="1">
        <f t="shared" si="0"/>
        <v>34</v>
      </c>
      <c r="L60" s="4"/>
      <c r="M60" s="4"/>
      <c r="N60" s="25"/>
      <c r="O60" s="1">
        <f t="shared" si="1"/>
        <v>0</v>
      </c>
      <c r="P60" s="42"/>
      <c r="Q60" s="4"/>
      <c r="R60" s="4">
        <f t="shared" si="2"/>
        <v>0</v>
      </c>
      <c r="S60" s="4"/>
      <c r="T60" s="4">
        <v>15</v>
      </c>
      <c r="U60" s="4">
        <v>150</v>
      </c>
      <c r="V60" s="4"/>
      <c r="W60" s="4">
        <v>12</v>
      </c>
      <c r="X60" s="4"/>
      <c r="Y60" s="29"/>
      <c r="Z60" s="39"/>
      <c r="AA60" s="4"/>
      <c r="AB60" s="4"/>
      <c r="AC60" s="5"/>
      <c r="AD60" s="5"/>
      <c r="AE60" s="4"/>
      <c r="AF60" s="4"/>
      <c r="AG60" s="4"/>
      <c r="AH60" s="4"/>
      <c r="AI60" s="4"/>
      <c r="AJ60" s="12">
        <f t="shared" si="3"/>
        <v>211</v>
      </c>
      <c r="AK60" s="17">
        <f t="shared" si="4"/>
        <v>0.46610108650151366</v>
      </c>
      <c r="AL60" s="30">
        <f t="shared" si="5"/>
        <v>1754.25</v>
      </c>
      <c r="AM60" s="30">
        <f t="shared" si="6"/>
        <v>2</v>
      </c>
    </row>
    <row r="61" spans="1:39" ht="12.75">
      <c r="A61" s="5">
        <v>56</v>
      </c>
      <c r="B61" s="5" t="s">
        <v>106</v>
      </c>
      <c r="C61" s="20" t="s">
        <v>9</v>
      </c>
      <c r="D61" s="4"/>
      <c r="E61" s="4"/>
      <c r="F61" s="4"/>
      <c r="G61" s="42"/>
      <c r="H61" s="42"/>
      <c r="I61" s="4"/>
      <c r="J61" s="4"/>
      <c r="K61" s="1">
        <f t="shared" si="0"/>
        <v>0</v>
      </c>
      <c r="L61" s="4"/>
      <c r="M61" s="4"/>
      <c r="N61" s="25"/>
      <c r="O61" s="1">
        <f t="shared" si="1"/>
        <v>0</v>
      </c>
      <c r="P61" s="42"/>
      <c r="Q61" s="4">
        <v>37</v>
      </c>
      <c r="R61" s="4">
        <f t="shared" si="2"/>
        <v>37</v>
      </c>
      <c r="S61" s="4">
        <v>5</v>
      </c>
      <c r="T61" s="4">
        <v>16</v>
      </c>
      <c r="U61" s="4">
        <v>100</v>
      </c>
      <c r="V61" s="4">
        <v>50</v>
      </c>
      <c r="W61" s="4"/>
      <c r="X61" s="4"/>
      <c r="Y61" s="29"/>
      <c r="Z61" s="39"/>
      <c r="AA61" s="4"/>
      <c r="AB61" s="4"/>
      <c r="AC61" s="5"/>
      <c r="AD61" s="5"/>
      <c r="AE61" s="4">
        <v>3</v>
      </c>
      <c r="AF61" s="4"/>
      <c r="AG61" s="4"/>
      <c r="AH61" s="4"/>
      <c r="AI61" s="4"/>
      <c r="AJ61" s="12">
        <f t="shared" si="3"/>
        <v>211</v>
      </c>
      <c r="AK61" s="17">
        <f t="shared" si="4"/>
        <v>0.46610108650151366</v>
      </c>
      <c r="AL61" s="30">
        <f t="shared" si="5"/>
        <v>1754.25</v>
      </c>
      <c r="AM61" s="30">
        <f t="shared" si="6"/>
        <v>0</v>
      </c>
    </row>
    <row r="62" spans="1:39" ht="12.75">
      <c r="A62" s="5">
        <v>57</v>
      </c>
      <c r="B62" s="5" t="s">
        <v>349</v>
      </c>
      <c r="C62" s="20" t="s">
        <v>9</v>
      </c>
      <c r="D62" s="4"/>
      <c r="E62" s="4"/>
      <c r="F62" s="4"/>
      <c r="G62" s="42"/>
      <c r="H62" s="42"/>
      <c r="I62" s="4"/>
      <c r="J62" s="4"/>
      <c r="K62" s="1">
        <f t="shared" si="0"/>
        <v>0</v>
      </c>
      <c r="L62" s="4"/>
      <c r="M62" s="4"/>
      <c r="N62" s="25"/>
      <c r="O62" s="1">
        <f t="shared" si="1"/>
        <v>0</v>
      </c>
      <c r="P62" s="42"/>
      <c r="Q62" s="4">
        <v>16</v>
      </c>
      <c r="R62" s="4">
        <f t="shared" si="2"/>
        <v>16</v>
      </c>
      <c r="S62" s="4">
        <v>12</v>
      </c>
      <c r="T62" s="4">
        <v>11</v>
      </c>
      <c r="U62" s="4">
        <v>130</v>
      </c>
      <c r="V62" s="4">
        <v>40</v>
      </c>
      <c r="W62" s="4"/>
      <c r="X62" s="4"/>
      <c r="Y62" s="29"/>
      <c r="Z62" s="39"/>
      <c r="AA62" s="4"/>
      <c r="AB62" s="4"/>
      <c r="AC62" s="5"/>
      <c r="AD62" s="5"/>
      <c r="AE62" s="4"/>
      <c r="AF62" s="4"/>
      <c r="AG62" s="4"/>
      <c r="AH62" s="4"/>
      <c r="AI62" s="4"/>
      <c r="AJ62" s="12">
        <f t="shared" si="3"/>
        <v>209</v>
      </c>
      <c r="AK62" s="17">
        <f t="shared" si="4"/>
        <v>0.4616830667242481</v>
      </c>
      <c r="AL62" s="30">
        <f t="shared" si="5"/>
        <v>1756.25</v>
      </c>
      <c r="AM62" s="30">
        <f t="shared" si="6"/>
        <v>2</v>
      </c>
    </row>
    <row r="63" spans="1:39" ht="12.75">
      <c r="A63" s="5">
        <v>58</v>
      </c>
      <c r="B63" s="5" t="s">
        <v>29</v>
      </c>
      <c r="C63" s="20" t="s">
        <v>3</v>
      </c>
      <c r="D63" s="4"/>
      <c r="E63" s="4"/>
      <c r="F63" s="4"/>
      <c r="G63" s="42"/>
      <c r="H63" s="42"/>
      <c r="I63" s="4"/>
      <c r="J63" s="4"/>
      <c r="K63" s="1">
        <f t="shared" si="0"/>
        <v>0</v>
      </c>
      <c r="L63" s="4"/>
      <c r="M63" s="4"/>
      <c r="N63" s="25"/>
      <c r="O63" s="1">
        <f t="shared" si="1"/>
        <v>0</v>
      </c>
      <c r="P63" s="42"/>
      <c r="Q63" s="4">
        <v>56</v>
      </c>
      <c r="R63" s="4">
        <f t="shared" si="2"/>
        <v>56</v>
      </c>
      <c r="S63" s="4">
        <v>16</v>
      </c>
      <c r="T63" s="4">
        <v>17</v>
      </c>
      <c r="U63" s="4"/>
      <c r="V63" s="4">
        <v>100</v>
      </c>
      <c r="W63" s="4"/>
      <c r="X63" s="4"/>
      <c r="Y63" s="29"/>
      <c r="Z63" s="39"/>
      <c r="AA63" s="4"/>
      <c r="AB63" s="4"/>
      <c r="AC63" s="5"/>
      <c r="AD63" s="5"/>
      <c r="AE63" s="4">
        <v>4</v>
      </c>
      <c r="AF63" s="4"/>
      <c r="AG63" s="4">
        <v>1</v>
      </c>
      <c r="AH63" s="4"/>
      <c r="AI63" s="4"/>
      <c r="AJ63" s="12">
        <f t="shared" si="3"/>
        <v>194</v>
      </c>
      <c r="AK63" s="17">
        <f t="shared" si="4"/>
        <v>0.4285479183947566</v>
      </c>
      <c r="AL63" s="30">
        <f t="shared" si="5"/>
        <v>1771.25</v>
      </c>
      <c r="AM63" s="30">
        <f t="shared" si="6"/>
        <v>15</v>
      </c>
    </row>
    <row r="64" spans="1:39" ht="12.75">
      <c r="A64" s="5">
        <v>59</v>
      </c>
      <c r="B64" s="5" t="s">
        <v>300</v>
      </c>
      <c r="C64" s="20" t="s">
        <v>8</v>
      </c>
      <c r="D64" s="4"/>
      <c r="E64" s="4"/>
      <c r="F64" s="4"/>
      <c r="G64" s="42">
        <v>18</v>
      </c>
      <c r="H64" s="42"/>
      <c r="I64" s="4">
        <v>35</v>
      </c>
      <c r="J64" s="4"/>
      <c r="K64" s="1">
        <f t="shared" si="0"/>
        <v>53</v>
      </c>
      <c r="L64" s="4">
        <v>46</v>
      </c>
      <c r="M64" s="4"/>
      <c r="N64" s="25">
        <v>62</v>
      </c>
      <c r="O64" s="1">
        <f t="shared" si="1"/>
        <v>108</v>
      </c>
      <c r="P64" s="42"/>
      <c r="Q64" s="4">
        <v>4</v>
      </c>
      <c r="R64" s="4">
        <f t="shared" si="2"/>
        <v>4</v>
      </c>
      <c r="S64" s="4">
        <v>4</v>
      </c>
      <c r="T64" s="4">
        <v>3</v>
      </c>
      <c r="U64" s="4"/>
      <c r="V64" s="4"/>
      <c r="W64" s="4">
        <v>18</v>
      </c>
      <c r="X64" s="4"/>
      <c r="Y64" s="29"/>
      <c r="Z64" s="39"/>
      <c r="AA64" s="4">
        <v>2</v>
      </c>
      <c r="AB64" s="4"/>
      <c r="AC64" s="5"/>
      <c r="AD64" s="5"/>
      <c r="AE64" s="4"/>
      <c r="AF64" s="4"/>
      <c r="AG64" s="4"/>
      <c r="AH64" s="4"/>
      <c r="AI64" s="4"/>
      <c r="AJ64" s="12">
        <f t="shared" si="3"/>
        <v>192</v>
      </c>
      <c r="AK64" s="17">
        <f t="shared" si="4"/>
        <v>0.42412989861749106</v>
      </c>
      <c r="AL64" s="30">
        <f t="shared" si="5"/>
        <v>1773.25</v>
      </c>
      <c r="AM64" s="30">
        <f t="shared" si="6"/>
        <v>2</v>
      </c>
    </row>
    <row r="65" spans="1:39" ht="12.75">
      <c r="A65" s="5">
        <v>60</v>
      </c>
      <c r="B65" s="5" t="s">
        <v>162</v>
      </c>
      <c r="C65" s="20" t="s">
        <v>10</v>
      </c>
      <c r="D65" s="4"/>
      <c r="E65" s="4"/>
      <c r="F65" s="4"/>
      <c r="G65" s="42">
        <v>5</v>
      </c>
      <c r="H65" s="42"/>
      <c r="I65" s="4">
        <v>41</v>
      </c>
      <c r="J65" s="4">
        <v>22</v>
      </c>
      <c r="K65" s="1">
        <f t="shared" si="0"/>
        <v>68</v>
      </c>
      <c r="L65" s="4"/>
      <c r="M65" s="4"/>
      <c r="N65" s="25"/>
      <c r="O65" s="1">
        <f t="shared" si="1"/>
        <v>0</v>
      </c>
      <c r="P65" s="42"/>
      <c r="Q65" s="4"/>
      <c r="R65" s="4">
        <f t="shared" si="2"/>
        <v>0</v>
      </c>
      <c r="S65" s="4">
        <v>28</v>
      </c>
      <c r="T65" s="4">
        <v>2</v>
      </c>
      <c r="U65" s="4"/>
      <c r="V65" s="4"/>
      <c r="W65" s="4"/>
      <c r="X65" s="4"/>
      <c r="Y65" s="29"/>
      <c r="Z65" s="39"/>
      <c r="AA65" s="4"/>
      <c r="AB65" s="4">
        <v>30</v>
      </c>
      <c r="AC65" s="5"/>
      <c r="AD65" s="5"/>
      <c r="AE65" s="4"/>
      <c r="AF65" s="4">
        <v>60</v>
      </c>
      <c r="AG65" s="4"/>
      <c r="AH65" s="4"/>
      <c r="AI65" s="4"/>
      <c r="AJ65" s="12">
        <f t="shared" si="3"/>
        <v>188</v>
      </c>
      <c r="AK65" s="17">
        <f t="shared" si="4"/>
        <v>0.41529385906296</v>
      </c>
      <c r="AL65" s="30">
        <f t="shared" si="5"/>
        <v>1777.25</v>
      </c>
      <c r="AM65" s="30">
        <f t="shared" si="6"/>
        <v>4</v>
      </c>
    </row>
    <row r="66" spans="1:39" ht="12.75">
      <c r="A66" s="5">
        <v>61</v>
      </c>
      <c r="B66" s="5" t="s">
        <v>150</v>
      </c>
      <c r="C66" s="20" t="s">
        <v>0</v>
      </c>
      <c r="D66" s="4"/>
      <c r="E66" s="4"/>
      <c r="F66" s="4"/>
      <c r="G66" s="42"/>
      <c r="H66" s="42"/>
      <c r="I66" s="4"/>
      <c r="J66" s="4"/>
      <c r="K66" s="1">
        <f t="shared" si="0"/>
        <v>0</v>
      </c>
      <c r="L66" s="4"/>
      <c r="M66" s="4"/>
      <c r="N66" s="25"/>
      <c r="O66" s="1">
        <f t="shared" si="1"/>
        <v>0</v>
      </c>
      <c r="P66" s="42"/>
      <c r="Q66" s="4">
        <v>11</v>
      </c>
      <c r="R66" s="4">
        <f t="shared" si="2"/>
        <v>11</v>
      </c>
      <c r="S66" s="4">
        <v>6</v>
      </c>
      <c r="T66" s="4">
        <v>11</v>
      </c>
      <c r="U66" s="4">
        <v>100</v>
      </c>
      <c r="V66" s="4">
        <v>40</v>
      </c>
      <c r="W66" s="4">
        <v>18</v>
      </c>
      <c r="X66" s="4"/>
      <c r="Y66" s="29"/>
      <c r="Z66" s="39"/>
      <c r="AA66" s="4"/>
      <c r="AB66" s="4"/>
      <c r="AC66" s="5"/>
      <c r="AD66" s="5"/>
      <c r="AE66" s="4"/>
      <c r="AF66" s="4"/>
      <c r="AG66" s="4">
        <v>2</v>
      </c>
      <c r="AH66" s="4"/>
      <c r="AI66" s="4"/>
      <c r="AJ66" s="12">
        <f t="shared" si="3"/>
        <v>188</v>
      </c>
      <c r="AK66" s="17">
        <f t="shared" si="4"/>
        <v>0.41529385906296</v>
      </c>
      <c r="AL66" s="30">
        <f t="shared" si="5"/>
        <v>1777.25</v>
      </c>
      <c r="AM66" s="30">
        <f t="shared" si="6"/>
        <v>0</v>
      </c>
    </row>
    <row r="67" spans="1:39" ht="12.75">
      <c r="A67" s="5">
        <v>62</v>
      </c>
      <c r="B67" s="5" t="s">
        <v>196</v>
      </c>
      <c r="C67" s="20" t="s">
        <v>10</v>
      </c>
      <c r="D67" s="4"/>
      <c r="E67" s="4"/>
      <c r="F67" s="4"/>
      <c r="G67" s="42"/>
      <c r="H67" s="42"/>
      <c r="I67" s="4"/>
      <c r="J67" s="4"/>
      <c r="K67" s="1">
        <f t="shared" si="0"/>
        <v>0</v>
      </c>
      <c r="L67" s="4"/>
      <c r="M67" s="4"/>
      <c r="N67" s="25">
        <v>4</v>
      </c>
      <c r="O67" s="1">
        <f t="shared" si="1"/>
        <v>4</v>
      </c>
      <c r="P67" s="42">
        <v>2</v>
      </c>
      <c r="Q67" s="4">
        <v>13</v>
      </c>
      <c r="R67" s="4">
        <f t="shared" si="2"/>
        <v>15</v>
      </c>
      <c r="S67" s="4">
        <v>12</v>
      </c>
      <c r="T67" s="4">
        <v>5</v>
      </c>
      <c r="U67" s="4">
        <v>100</v>
      </c>
      <c r="V67" s="4">
        <v>50</v>
      </c>
      <c r="W67" s="4"/>
      <c r="X67" s="4"/>
      <c r="Y67" s="29"/>
      <c r="Z67" s="39"/>
      <c r="AA67" s="4"/>
      <c r="AB67" s="4"/>
      <c r="AC67" s="5"/>
      <c r="AD67" s="5"/>
      <c r="AE67" s="4"/>
      <c r="AF67" s="4"/>
      <c r="AG67" s="4"/>
      <c r="AH67" s="4"/>
      <c r="AI67" s="4"/>
      <c r="AJ67" s="12">
        <f t="shared" si="3"/>
        <v>186</v>
      </c>
      <c r="AK67" s="17">
        <f t="shared" si="4"/>
        <v>0.4108758392856945</v>
      </c>
      <c r="AL67" s="30">
        <f t="shared" si="5"/>
        <v>1779.25</v>
      </c>
      <c r="AM67" s="30">
        <f t="shared" si="6"/>
        <v>2</v>
      </c>
    </row>
    <row r="68" spans="1:39" ht="12.75">
      <c r="A68" s="5">
        <v>63</v>
      </c>
      <c r="B68" s="5" t="s">
        <v>21</v>
      </c>
      <c r="C68" s="20" t="s">
        <v>11</v>
      </c>
      <c r="D68" s="4"/>
      <c r="E68" s="4"/>
      <c r="F68" s="4"/>
      <c r="G68" s="42"/>
      <c r="H68" s="42"/>
      <c r="I68" s="4">
        <v>8</v>
      </c>
      <c r="J68" s="4"/>
      <c r="K68" s="1">
        <f t="shared" si="0"/>
        <v>8</v>
      </c>
      <c r="L68" s="4"/>
      <c r="M68" s="4"/>
      <c r="N68" s="25">
        <v>61.5</v>
      </c>
      <c r="O68" s="1">
        <f t="shared" si="1"/>
        <v>61.5</v>
      </c>
      <c r="P68" s="42"/>
      <c r="Q68" s="4">
        <f>32+7.5</f>
        <v>39.5</v>
      </c>
      <c r="R68" s="4">
        <f t="shared" si="2"/>
        <v>39.5</v>
      </c>
      <c r="S68" s="4">
        <f>9+1.5</f>
        <v>10.5</v>
      </c>
      <c r="T68" s="4">
        <v>5</v>
      </c>
      <c r="U68" s="4"/>
      <c r="V68" s="4">
        <v>60</v>
      </c>
      <c r="W68" s="4"/>
      <c r="X68" s="4"/>
      <c r="Y68" s="29"/>
      <c r="Z68" s="39"/>
      <c r="AA68" s="4"/>
      <c r="AB68" s="4"/>
      <c r="AC68" s="5"/>
      <c r="AD68" s="5"/>
      <c r="AE68" s="4"/>
      <c r="AF68" s="4"/>
      <c r="AG68" s="4"/>
      <c r="AH68" s="4"/>
      <c r="AI68" s="4"/>
      <c r="AJ68" s="12">
        <f t="shared" si="3"/>
        <v>184.5</v>
      </c>
      <c r="AK68" s="17">
        <f t="shared" si="4"/>
        <v>0.4075623244527453</v>
      </c>
      <c r="AL68" s="30">
        <f t="shared" si="5"/>
        <v>1780.75</v>
      </c>
      <c r="AM68" s="30">
        <f t="shared" si="6"/>
        <v>1.5</v>
      </c>
    </row>
    <row r="69" spans="1:39" ht="12.75">
      <c r="A69" s="5">
        <v>64</v>
      </c>
      <c r="B69" s="5" t="s">
        <v>118</v>
      </c>
      <c r="C69" s="20" t="s">
        <v>7</v>
      </c>
      <c r="D69" s="4"/>
      <c r="E69" s="4"/>
      <c r="F69" s="4"/>
      <c r="G69" s="42"/>
      <c r="H69" s="42">
        <v>15</v>
      </c>
      <c r="I69" s="4">
        <v>54</v>
      </c>
      <c r="J69" s="4"/>
      <c r="K69" s="1">
        <f t="shared" si="0"/>
        <v>69</v>
      </c>
      <c r="L69" s="4"/>
      <c r="M69" s="4"/>
      <c r="N69" s="25">
        <v>12</v>
      </c>
      <c r="O69" s="1">
        <f t="shared" si="1"/>
        <v>12</v>
      </c>
      <c r="P69" s="42">
        <v>9</v>
      </c>
      <c r="Q69" s="4">
        <v>17</v>
      </c>
      <c r="R69" s="4">
        <f t="shared" si="2"/>
        <v>26</v>
      </c>
      <c r="S69" s="4">
        <v>2</v>
      </c>
      <c r="T69" s="4">
        <v>3</v>
      </c>
      <c r="U69" s="4"/>
      <c r="V69" s="4"/>
      <c r="W69" s="4">
        <v>25</v>
      </c>
      <c r="X69" s="4"/>
      <c r="Y69" s="29"/>
      <c r="Z69" s="39"/>
      <c r="AA69" s="4"/>
      <c r="AB69" s="4">
        <v>30</v>
      </c>
      <c r="AC69" s="5"/>
      <c r="AD69" s="5"/>
      <c r="AE69" s="4"/>
      <c r="AF69" s="4">
        <v>15</v>
      </c>
      <c r="AG69" s="4"/>
      <c r="AH69" s="4"/>
      <c r="AI69" s="4"/>
      <c r="AJ69" s="12">
        <f t="shared" si="3"/>
        <v>182</v>
      </c>
      <c r="AK69" s="17">
        <f t="shared" si="4"/>
        <v>0.40203979973116344</v>
      </c>
      <c r="AL69" s="30">
        <f t="shared" si="5"/>
        <v>1783.25</v>
      </c>
      <c r="AM69" s="30">
        <f t="shared" si="6"/>
        <v>2.5</v>
      </c>
    </row>
    <row r="70" spans="1:39" ht="12.75">
      <c r="A70" s="5">
        <v>65</v>
      </c>
      <c r="B70" s="5" t="s">
        <v>197</v>
      </c>
      <c r="C70" s="20" t="s">
        <v>2</v>
      </c>
      <c r="D70" s="4"/>
      <c r="E70" s="4"/>
      <c r="F70" s="4"/>
      <c r="G70" s="42"/>
      <c r="H70" s="42"/>
      <c r="I70" s="4">
        <v>26</v>
      </c>
      <c r="J70" s="4"/>
      <c r="K70" s="1">
        <f aca="true" t="shared" si="14" ref="K70:K133">SUM(D70:J70)</f>
        <v>26</v>
      </c>
      <c r="L70" s="4"/>
      <c r="M70" s="4"/>
      <c r="N70" s="25">
        <f>39-9</f>
        <v>30</v>
      </c>
      <c r="O70" s="1">
        <f aca="true" t="shared" si="15" ref="O70:O133">SUM(L70:N70)</f>
        <v>30</v>
      </c>
      <c r="P70" s="42"/>
      <c r="Q70" s="4">
        <v>10</v>
      </c>
      <c r="R70" s="4">
        <f aca="true" t="shared" si="16" ref="R70:R133">P70+Q70</f>
        <v>10</v>
      </c>
      <c r="S70" s="4">
        <v>17</v>
      </c>
      <c r="T70" s="4">
        <v>36</v>
      </c>
      <c r="U70" s="4"/>
      <c r="V70" s="4">
        <v>50</v>
      </c>
      <c r="W70" s="4"/>
      <c r="X70" s="4"/>
      <c r="Y70" s="29"/>
      <c r="Z70" s="39"/>
      <c r="AA70" s="4">
        <v>2</v>
      </c>
      <c r="AB70" s="4"/>
      <c r="AC70" s="5"/>
      <c r="AD70" s="5"/>
      <c r="AE70" s="4"/>
      <c r="AF70" s="4"/>
      <c r="AG70" s="4">
        <v>2</v>
      </c>
      <c r="AH70" s="4"/>
      <c r="AI70" s="4"/>
      <c r="AJ70" s="12">
        <f aca="true" t="shared" si="17" ref="AJ70:AJ133">SUM(K70,O70,R70,S70:AI70)</f>
        <v>173</v>
      </c>
      <c r="AK70" s="17">
        <f aca="true" t="shared" si="18" ref="AK70:AK133">(AJ70*100)/$AK$4</f>
        <v>0.3821587107334685</v>
      </c>
      <c r="AL70" s="30">
        <f aca="true" t="shared" si="19" ref="AL70:AL133">$AL$4-AJ70</f>
        <v>1792.25</v>
      </c>
      <c r="AM70" s="30">
        <f t="shared" si="6"/>
        <v>9</v>
      </c>
    </row>
    <row r="71" spans="1:39" ht="12.75">
      <c r="A71" s="5">
        <v>66</v>
      </c>
      <c r="B71" s="5" t="s">
        <v>89</v>
      </c>
      <c r="C71" s="20" t="s">
        <v>7</v>
      </c>
      <c r="D71" s="4"/>
      <c r="E71" s="4"/>
      <c r="F71" s="4"/>
      <c r="G71" s="42"/>
      <c r="H71" s="42"/>
      <c r="I71" s="4">
        <v>3</v>
      </c>
      <c r="J71" s="4"/>
      <c r="K71" s="1">
        <f t="shared" si="14"/>
        <v>3</v>
      </c>
      <c r="L71" s="4"/>
      <c r="M71" s="4"/>
      <c r="N71" s="25">
        <f>21+51.5</f>
        <v>72.5</v>
      </c>
      <c r="O71" s="1">
        <f t="shared" si="15"/>
        <v>72.5</v>
      </c>
      <c r="P71" s="42"/>
      <c r="Q71" s="4">
        <v>23</v>
      </c>
      <c r="R71" s="4">
        <f t="shared" si="16"/>
        <v>23</v>
      </c>
      <c r="S71" s="4">
        <v>26</v>
      </c>
      <c r="T71" s="4">
        <v>23</v>
      </c>
      <c r="U71" s="4"/>
      <c r="V71" s="4"/>
      <c r="W71" s="4"/>
      <c r="X71" s="4"/>
      <c r="Y71" s="29"/>
      <c r="Z71" s="39"/>
      <c r="AA71" s="4"/>
      <c r="AB71" s="4"/>
      <c r="AC71" s="5"/>
      <c r="AD71" s="5"/>
      <c r="AE71" s="4"/>
      <c r="AF71" s="4"/>
      <c r="AG71" s="4">
        <v>2</v>
      </c>
      <c r="AH71" s="4">
        <v>23</v>
      </c>
      <c r="AI71" s="4"/>
      <c r="AJ71" s="12">
        <f t="shared" si="17"/>
        <v>172.5</v>
      </c>
      <c r="AK71" s="17">
        <f t="shared" si="18"/>
        <v>0.38105420578915217</v>
      </c>
      <c r="AL71" s="30">
        <f t="shared" si="19"/>
        <v>1792.75</v>
      </c>
      <c r="AM71" s="30">
        <f aca="true" t="shared" si="20" ref="AM71:AM134">AJ70-AJ71</f>
        <v>0.5</v>
      </c>
    </row>
    <row r="72" spans="1:39" ht="12.75">
      <c r="A72" s="5">
        <v>67</v>
      </c>
      <c r="B72" s="5" t="s">
        <v>28</v>
      </c>
      <c r="C72" s="20" t="s">
        <v>4</v>
      </c>
      <c r="D72" s="4">
        <v>40</v>
      </c>
      <c r="E72" s="4"/>
      <c r="F72" s="4">
        <v>70</v>
      </c>
      <c r="G72" s="42"/>
      <c r="H72" s="42"/>
      <c r="I72" s="4"/>
      <c r="J72" s="4"/>
      <c r="K72" s="1">
        <f t="shared" si="14"/>
        <v>110</v>
      </c>
      <c r="L72" s="4"/>
      <c r="M72" s="4"/>
      <c r="N72" s="25"/>
      <c r="O72" s="1">
        <f t="shared" si="15"/>
        <v>0</v>
      </c>
      <c r="P72" s="42"/>
      <c r="Q72" s="4"/>
      <c r="R72" s="4">
        <f t="shared" si="16"/>
        <v>0</v>
      </c>
      <c r="S72" s="4">
        <v>2</v>
      </c>
      <c r="T72" s="4">
        <v>2</v>
      </c>
      <c r="U72" s="4"/>
      <c r="V72" s="4"/>
      <c r="W72" s="4">
        <v>43</v>
      </c>
      <c r="X72" s="4"/>
      <c r="Y72" s="29"/>
      <c r="Z72" s="39"/>
      <c r="AA72" s="4"/>
      <c r="AB72" s="4"/>
      <c r="AC72" s="5"/>
      <c r="AD72" s="5"/>
      <c r="AE72" s="4"/>
      <c r="AF72" s="4">
        <v>15</v>
      </c>
      <c r="AG72" s="4"/>
      <c r="AH72" s="4"/>
      <c r="AI72" s="4"/>
      <c r="AJ72" s="12">
        <f t="shared" si="17"/>
        <v>172</v>
      </c>
      <c r="AK72" s="17">
        <f t="shared" si="18"/>
        <v>0.37994970084483576</v>
      </c>
      <c r="AL72" s="30">
        <f t="shared" si="19"/>
        <v>1793.25</v>
      </c>
      <c r="AM72" s="30">
        <f t="shared" si="20"/>
        <v>0.5</v>
      </c>
    </row>
    <row r="73" spans="1:39" ht="12.75">
      <c r="A73" s="5">
        <v>68</v>
      </c>
      <c r="B73" s="5" t="s">
        <v>22</v>
      </c>
      <c r="C73" s="20" t="s">
        <v>11</v>
      </c>
      <c r="D73" s="4"/>
      <c r="E73" s="4"/>
      <c r="F73" s="4"/>
      <c r="G73" s="42"/>
      <c r="H73" s="42"/>
      <c r="I73" s="4"/>
      <c r="J73" s="4"/>
      <c r="K73" s="1">
        <f t="shared" si="14"/>
        <v>0</v>
      </c>
      <c r="L73" s="4"/>
      <c r="M73" s="4"/>
      <c r="N73" s="25">
        <v>26.5</v>
      </c>
      <c r="O73" s="1">
        <f t="shared" si="15"/>
        <v>26.5</v>
      </c>
      <c r="P73" s="42"/>
      <c r="Q73" s="4">
        <v>19</v>
      </c>
      <c r="R73" s="4">
        <f t="shared" si="16"/>
        <v>19</v>
      </c>
      <c r="S73" s="4">
        <v>37</v>
      </c>
      <c r="T73" s="4">
        <v>14</v>
      </c>
      <c r="U73" s="4"/>
      <c r="V73" s="4">
        <v>70</v>
      </c>
      <c r="W73" s="4"/>
      <c r="X73" s="4"/>
      <c r="Y73" s="29"/>
      <c r="Z73" s="39"/>
      <c r="AA73" s="4"/>
      <c r="AB73" s="4"/>
      <c r="AC73" s="5"/>
      <c r="AD73" s="5"/>
      <c r="AE73" s="4"/>
      <c r="AF73" s="4"/>
      <c r="AG73" s="4">
        <v>4</v>
      </c>
      <c r="AH73" s="4"/>
      <c r="AI73" s="4"/>
      <c r="AJ73" s="12">
        <f t="shared" si="17"/>
        <v>170.5</v>
      </c>
      <c r="AK73" s="17">
        <f t="shared" si="18"/>
        <v>0.3766361860118866</v>
      </c>
      <c r="AL73" s="30">
        <f t="shared" si="19"/>
        <v>1794.75</v>
      </c>
      <c r="AM73" s="30">
        <f t="shared" si="20"/>
        <v>1.5</v>
      </c>
    </row>
    <row r="74" spans="1:39" ht="12.75">
      <c r="A74" s="5">
        <v>69</v>
      </c>
      <c r="B74" s="5" t="s">
        <v>24</v>
      </c>
      <c r="C74" s="20" t="s">
        <v>10</v>
      </c>
      <c r="D74" s="4"/>
      <c r="E74" s="4"/>
      <c r="F74" s="4"/>
      <c r="G74" s="42"/>
      <c r="H74" s="42"/>
      <c r="I74" s="4">
        <v>3</v>
      </c>
      <c r="J74" s="4"/>
      <c r="K74" s="1">
        <f t="shared" si="14"/>
        <v>3</v>
      </c>
      <c r="L74" s="4"/>
      <c r="M74" s="4"/>
      <c r="N74" s="25">
        <v>11.5</v>
      </c>
      <c r="O74" s="1">
        <f t="shared" si="15"/>
        <v>11.5</v>
      </c>
      <c r="P74" s="42"/>
      <c r="Q74" s="4">
        <v>67</v>
      </c>
      <c r="R74" s="4">
        <f t="shared" si="16"/>
        <v>67</v>
      </c>
      <c r="S74" s="4">
        <v>45</v>
      </c>
      <c r="T74" s="4">
        <v>41.5</v>
      </c>
      <c r="U74" s="4"/>
      <c r="V74" s="4"/>
      <c r="W74" s="4"/>
      <c r="X74" s="4"/>
      <c r="Y74" s="29"/>
      <c r="Z74" s="39"/>
      <c r="AA74" s="4"/>
      <c r="AB74" s="4"/>
      <c r="AC74" s="5"/>
      <c r="AD74" s="5"/>
      <c r="AE74" s="4"/>
      <c r="AF74" s="4"/>
      <c r="AG74" s="4">
        <v>2</v>
      </c>
      <c r="AH74" s="4"/>
      <c r="AI74" s="4"/>
      <c r="AJ74" s="12">
        <f t="shared" si="17"/>
        <v>170</v>
      </c>
      <c r="AK74" s="17">
        <f t="shared" si="18"/>
        <v>0.37553168106757023</v>
      </c>
      <c r="AL74" s="30">
        <f t="shared" si="19"/>
        <v>1795.25</v>
      </c>
      <c r="AM74" s="30">
        <f t="shared" si="20"/>
        <v>0.5</v>
      </c>
    </row>
    <row r="75" spans="1:39" ht="12.75">
      <c r="A75" s="5">
        <v>70</v>
      </c>
      <c r="B75" s="5" t="s">
        <v>186</v>
      </c>
      <c r="C75" s="20" t="s">
        <v>13</v>
      </c>
      <c r="D75" s="4"/>
      <c r="E75" s="4"/>
      <c r="F75" s="4"/>
      <c r="G75" s="42"/>
      <c r="H75" s="42"/>
      <c r="I75" s="4"/>
      <c r="J75" s="4"/>
      <c r="K75" s="1">
        <f t="shared" si="14"/>
        <v>0</v>
      </c>
      <c r="L75" s="4"/>
      <c r="M75" s="4"/>
      <c r="N75" s="25"/>
      <c r="O75" s="1">
        <f t="shared" si="15"/>
        <v>0</v>
      </c>
      <c r="P75" s="42"/>
      <c r="Q75" s="4">
        <v>14</v>
      </c>
      <c r="R75" s="4">
        <f t="shared" si="16"/>
        <v>14</v>
      </c>
      <c r="S75" s="4">
        <v>6</v>
      </c>
      <c r="T75" s="4">
        <v>7</v>
      </c>
      <c r="U75" s="4">
        <v>100</v>
      </c>
      <c r="V75" s="4">
        <v>40</v>
      </c>
      <c r="W75" s="4"/>
      <c r="X75" s="4"/>
      <c r="Y75" s="29"/>
      <c r="Z75" s="39"/>
      <c r="AA75" s="4"/>
      <c r="AB75" s="4"/>
      <c r="AC75" s="5"/>
      <c r="AD75" s="5"/>
      <c r="AE75" s="4"/>
      <c r="AF75" s="4"/>
      <c r="AG75" s="4"/>
      <c r="AH75" s="4"/>
      <c r="AI75" s="4"/>
      <c r="AJ75" s="12">
        <f t="shared" si="17"/>
        <v>167</v>
      </c>
      <c r="AK75" s="17">
        <f t="shared" si="18"/>
        <v>0.36890465140167195</v>
      </c>
      <c r="AL75" s="30">
        <f t="shared" si="19"/>
        <v>1798.25</v>
      </c>
      <c r="AM75" s="30">
        <f t="shared" si="20"/>
        <v>3</v>
      </c>
    </row>
    <row r="76" spans="1:39" ht="12.75">
      <c r="A76" s="5">
        <v>71</v>
      </c>
      <c r="B76" s="5" t="s">
        <v>103</v>
      </c>
      <c r="C76" s="20" t="s">
        <v>14</v>
      </c>
      <c r="D76" s="4"/>
      <c r="E76" s="4"/>
      <c r="F76" s="4"/>
      <c r="G76" s="42"/>
      <c r="H76" s="42"/>
      <c r="I76" s="4">
        <v>69</v>
      </c>
      <c r="J76" s="4"/>
      <c r="K76" s="1">
        <f t="shared" si="14"/>
        <v>69</v>
      </c>
      <c r="L76" s="4"/>
      <c r="M76" s="4"/>
      <c r="N76" s="25">
        <v>13</v>
      </c>
      <c r="O76" s="1">
        <f t="shared" si="15"/>
        <v>13</v>
      </c>
      <c r="P76" s="42"/>
      <c r="Q76" s="4">
        <f>23-1.5</f>
        <v>21.5</v>
      </c>
      <c r="R76" s="4">
        <f t="shared" si="16"/>
        <v>21.5</v>
      </c>
      <c r="S76" s="4">
        <v>7</v>
      </c>
      <c r="T76" s="4">
        <v>11</v>
      </c>
      <c r="U76" s="4"/>
      <c r="V76" s="4"/>
      <c r="W76" s="4">
        <v>43</v>
      </c>
      <c r="X76" s="4"/>
      <c r="Y76" s="29"/>
      <c r="Z76" s="39"/>
      <c r="AA76" s="4"/>
      <c r="AB76" s="4"/>
      <c r="AC76" s="5"/>
      <c r="AD76" s="5"/>
      <c r="AE76" s="4"/>
      <c r="AF76" s="4"/>
      <c r="AG76" s="4">
        <v>2</v>
      </c>
      <c r="AH76" s="4"/>
      <c r="AI76" s="4"/>
      <c r="AJ76" s="12">
        <f t="shared" si="17"/>
        <v>166.5</v>
      </c>
      <c r="AK76" s="17">
        <f t="shared" si="18"/>
        <v>0.36780014645735554</v>
      </c>
      <c r="AL76" s="30">
        <f t="shared" si="19"/>
        <v>1798.75</v>
      </c>
      <c r="AM76" s="30">
        <f t="shared" si="20"/>
        <v>0.5</v>
      </c>
    </row>
    <row r="77" spans="1:39" ht="12.75">
      <c r="A77" s="5">
        <v>72</v>
      </c>
      <c r="B77" s="5" t="s">
        <v>92</v>
      </c>
      <c r="C77" s="20" t="s">
        <v>11</v>
      </c>
      <c r="D77" s="4"/>
      <c r="E77" s="4"/>
      <c r="F77" s="4">
        <v>13</v>
      </c>
      <c r="G77" s="42"/>
      <c r="H77" s="42">
        <v>3</v>
      </c>
      <c r="I77" s="4">
        <v>5</v>
      </c>
      <c r="J77" s="4"/>
      <c r="K77" s="1">
        <f t="shared" si="14"/>
        <v>21</v>
      </c>
      <c r="L77" s="4"/>
      <c r="M77" s="4"/>
      <c r="N77" s="25">
        <f>12-6</f>
        <v>6</v>
      </c>
      <c r="O77" s="1">
        <f t="shared" si="15"/>
        <v>6</v>
      </c>
      <c r="P77" s="42">
        <v>8</v>
      </c>
      <c r="Q77" s="4">
        <f>79-10</f>
        <v>69</v>
      </c>
      <c r="R77" s="4">
        <f t="shared" si="16"/>
        <v>77</v>
      </c>
      <c r="S77" s="4">
        <v>26</v>
      </c>
      <c r="T77" s="4">
        <f>25-1.5</f>
        <v>23.5</v>
      </c>
      <c r="U77" s="4"/>
      <c r="V77" s="4"/>
      <c r="W77" s="4"/>
      <c r="X77" s="4"/>
      <c r="Y77" s="29"/>
      <c r="Z77" s="39"/>
      <c r="AA77" s="4"/>
      <c r="AB77" s="4"/>
      <c r="AC77" s="5"/>
      <c r="AD77" s="5"/>
      <c r="AE77" s="4"/>
      <c r="AF77" s="4"/>
      <c r="AG77" s="4"/>
      <c r="AH77" s="4"/>
      <c r="AI77" s="4"/>
      <c r="AJ77" s="12">
        <f t="shared" si="17"/>
        <v>153.5</v>
      </c>
      <c r="AK77" s="17">
        <f t="shared" si="18"/>
        <v>0.33908301790512957</v>
      </c>
      <c r="AL77" s="30">
        <f t="shared" si="19"/>
        <v>1811.75</v>
      </c>
      <c r="AM77" s="30">
        <f t="shared" si="20"/>
        <v>13</v>
      </c>
    </row>
    <row r="78" spans="1:39" ht="12.75">
      <c r="A78" s="5">
        <v>73</v>
      </c>
      <c r="B78" s="5" t="s">
        <v>321</v>
      </c>
      <c r="C78" s="20" t="s">
        <v>8</v>
      </c>
      <c r="D78" s="4"/>
      <c r="E78" s="4"/>
      <c r="F78" s="4"/>
      <c r="G78" s="42"/>
      <c r="H78" s="42"/>
      <c r="I78" s="4">
        <v>75</v>
      </c>
      <c r="J78" s="4"/>
      <c r="K78" s="1">
        <f t="shared" si="14"/>
        <v>75</v>
      </c>
      <c r="L78" s="4"/>
      <c r="M78" s="4"/>
      <c r="N78" s="25"/>
      <c r="O78" s="1">
        <f t="shared" si="15"/>
        <v>0</v>
      </c>
      <c r="P78" s="42"/>
      <c r="Q78" s="4"/>
      <c r="R78" s="4">
        <f t="shared" si="16"/>
        <v>0</v>
      </c>
      <c r="S78" s="4"/>
      <c r="T78" s="4">
        <v>3</v>
      </c>
      <c r="U78" s="4"/>
      <c r="V78" s="4"/>
      <c r="W78" s="4">
        <v>20</v>
      </c>
      <c r="X78" s="4"/>
      <c r="Y78" s="29"/>
      <c r="Z78" s="39"/>
      <c r="AA78" s="4"/>
      <c r="AB78" s="4">
        <v>50</v>
      </c>
      <c r="AC78" s="5"/>
      <c r="AD78" s="5"/>
      <c r="AE78" s="4"/>
      <c r="AF78" s="4">
        <v>5</v>
      </c>
      <c r="AG78" s="4"/>
      <c r="AH78" s="4"/>
      <c r="AI78" s="4"/>
      <c r="AJ78" s="12">
        <f t="shared" si="17"/>
        <v>153</v>
      </c>
      <c r="AK78" s="17">
        <f t="shared" si="18"/>
        <v>0.3379785129608132</v>
      </c>
      <c r="AL78" s="30">
        <f t="shared" si="19"/>
        <v>1812.25</v>
      </c>
      <c r="AM78" s="30">
        <f t="shared" si="20"/>
        <v>0.5</v>
      </c>
    </row>
    <row r="79" spans="1:39" ht="12.75">
      <c r="A79" s="5">
        <v>74</v>
      </c>
      <c r="B79" s="5" t="s">
        <v>143</v>
      </c>
      <c r="C79" s="20" t="s">
        <v>14</v>
      </c>
      <c r="D79" s="4"/>
      <c r="E79" s="4"/>
      <c r="F79" s="4"/>
      <c r="G79" s="42"/>
      <c r="H79" s="42"/>
      <c r="I79" s="4">
        <v>65</v>
      </c>
      <c r="J79" s="4"/>
      <c r="K79" s="1">
        <f t="shared" si="14"/>
        <v>65</v>
      </c>
      <c r="L79" s="4"/>
      <c r="M79" s="4"/>
      <c r="N79" s="25">
        <v>39</v>
      </c>
      <c r="O79" s="1">
        <f t="shared" si="15"/>
        <v>39</v>
      </c>
      <c r="P79" s="42"/>
      <c r="Q79" s="4">
        <v>3</v>
      </c>
      <c r="R79" s="4">
        <f t="shared" si="16"/>
        <v>3</v>
      </c>
      <c r="S79" s="4">
        <v>8</v>
      </c>
      <c r="T79" s="4">
        <v>20</v>
      </c>
      <c r="U79" s="4"/>
      <c r="V79" s="4"/>
      <c r="W79" s="4">
        <v>16</v>
      </c>
      <c r="X79" s="4"/>
      <c r="Y79" s="29"/>
      <c r="Z79" s="39"/>
      <c r="AA79" s="4">
        <v>2</v>
      </c>
      <c r="AB79" s="4"/>
      <c r="AC79" s="5"/>
      <c r="AD79" s="5"/>
      <c r="AE79" s="4"/>
      <c r="AF79" s="4"/>
      <c r="AG79" s="4"/>
      <c r="AH79" s="4"/>
      <c r="AI79" s="4"/>
      <c r="AJ79" s="12">
        <f t="shared" si="17"/>
        <v>153</v>
      </c>
      <c r="AK79" s="17">
        <f t="shared" si="18"/>
        <v>0.3379785129608132</v>
      </c>
      <c r="AL79" s="30">
        <f t="shared" si="19"/>
        <v>1812.25</v>
      </c>
      <c r="AM79" s="30">
        <f t="shared" si="20"/>
        <v>0</v>
      </c>
    </row>
    <row r="80" spans="1:39" ht="12.75">
      <c r="A80" s="5">
        <v>75</v>
      </c>
      <c r="B80" s="5" t="s">
        <v>122</v>
      </c>
      <c r="C80" s="20" t="s">
        <v>4</v>
      </c>
      <c r="D80" s="4"/>
      <c r="E80" s="4"/>
      <c r="F80" s="4"/>
      <c r="G80" s="42"/>
      <c r="H80" s="42"/>
      <c r="I80" s="4">
        <v>8</v>
      </c>
      <c r="J80" s="4"/>
      <c r="K80" s="1">
        <f t="shared" si="14"/>
        <v>8</v>
      </c>
      <c r="L80" s="4"/>
      <c r="M80" s="4"/>
      <c r="N80" s="25">
        <v>24</v>
      </c>
      <c r="O80" s="1">
        <f t="shared" si="15"/>
        <v>24</v>
      </c>
      <c r="P80" s="42"/>
      <c r="Q80" s="4">
        <v>42</v>
      </c>
      <c r="R80" s="4">
        <f t="shared" si="16"/>
        <v>42</v>
      </c>
      <c r="S80" s="4">
        <v>7</v>
      </c>
      <c r="T80" s="4">
        <v>1</v>
      </c>
      <c r="U80" s="4"/>
      <c r="V80" s="4">
        <v>70</v>
      </c>
      <c r="W80" s="4"/>
      <c r="X80" s="4"/>
      <c r="Y80" s="29"/>
      <c r="Z80" s="39"/>
      <c r="AA80" s="4"/>
      <c r="AB80" s="4"/>
      <c r="AC80" s="5"/>
      <c r="AD80" s="5"/>
      <c r="AE80" s="4"/>
      <c r="AF80" s="4"/>
      <c r="AG80" s="4"/>
      <c r="AH80" s="4"/>
      <c r="AI80" s="4"/>
      <c r="AJ80" s="12">
        <f t="shared" si="17"/>
        <v>152</v>
      </c>
      <c r="AK80" s="17">
        <f t="shared" si="18"/>
        <v>0.33576950307218045</v>
      </c>
      <c r="AL80" s="30">
        <f t="shared" si="19"/>
        <v>1813.25</v>
      </c>
      <c r="AM80" s="30">
        <f t="shared" si="20"/>
        <v>1</v>
      </c>
    </row>
    <row r="81" spans="1:39" ht="12.75">
      <c r="A81" s="5">
        <v>76</v>
      </c>
      <c r="B81" s="5" t="s">
        <v>142</v>
      </c>
      <c r="C81" s="20" t="s">
        <v>14</v>
      </c>
      <c r="D81" s="4"/>
      <c r="E81" s="4"/>
      <c r="F81" s="4"/>
      <c r="G81" s="42"/>
      <c r="H81" s="42"/>
      <c r="I81" s="4">
        <v>35</v>
      </c>
      <c r="J81" s="4"/>
      <c r="K81" s="1">
        <f t="shared" si="14"/>
        <v>35</v>
      </c>
      <c r="L81" s="4"/>
      <c r="M81" s="4"/>
      <c r="N81" s="25">
        <v>43</v>
      </c>
      <c r="O81" s="1">
        <f t="shared" si="15"/>
        <v>43</v>
      </c>
      <c r="P81" s="42"/>
      <c r="Q81" s="4">
        <f>8+0.5</f>
        <v>8.5</v>
      </c>
      <c r="R81" s="4">
        <f t="shared" si="16"/>
        <v>8.5</v>
      </c>
      <c r="S81" s="4">
        <v>14</v>
      </c>
      <c r="T81" s="4">
        <v>22</v>
      </c>
      <c r="U81" s="4"/>
      <c r="V81" s="4"/>
      <c r="W81" s="4">
        <v>16</v>
      </c>
      <c r="X81" s="4"/>
      <c r="Y81" s="29"/>
      <c r="Z81" s="39"/>
      <c r="AA81" s="4"/>
      <c r="AB81" s="4"/>
      <c r="AC81" s="5"/>
      <c r="AD81" s="5"/>
      <c r="AE81" s="4"/>
      <c r="AF81" s="4">
        <v>5</v>
      </c>
      <c r="AG81" s="4"/>
      <c r="AH81" s="4"/>
      <c r="AI81" s="4"/>
      <c r="AJ81" s="12">
        <f t="shared" si="17"/>
        <v>143.5</v>
      </c>
      <c r="AK81" s="17">
        <f t="shared" si="18"/>
        <v>0.31699291901880194</v>
      </c>
      <c r="AL81" s="30">
        <f t="shared" si="19"/>
        <v>1821.75</v>
      </c>
      <c r="AM81" s="30">
        <f t="shared" si="20"/>
        <v>8.5</v>
      </c>
    </row>
    <row r="82" spans="1:39" ht="12.75">
      <c r="A82" s="5">
        <v>77</v>
      </c>
      <c r="B82" s="5" t="s">
        <v>44</v>
      </c>
      <c r="C82" s="20" t="s">
        <v>13</v>
      </c>
      <c r="D82" s="4"/>
      <c r="E82" s="4"/>
      <c r="F82" s="4"/>
      <c r="G82" s="42"/>
      <c r="H82" s="42"/>
      <c r="I82" s="4">
        <v>15</v>
      </c>
      <c r="J82" s="4"/>
      <c r="K82" s="1">
        <f t="shared" si="14"/>
        <v>15</v>
      </c>
      <c r="L82" s="4"/>
      <c r="M82" s="4"/>
      <c r="N82" s="25">
        <v>15</v>
      </c>
      <c r="O82" s="1">
        <f t="shared" si="15"/>
        <v>15</v>
      </c>
      <c r="P82" s="42"/>
      <c r="Q82" s="4">
        <v>29</v>
      </c>
      <c r="R82" s="4">
        <f t="shared" si="16"/>
        <v>29</v>
      </c>
      <c r="S82" s="4">
        <v>12</v>
      </c>
      <c r="T82" s="4">
        <v>23</v>
      </c>
      <c r="U82" s="4"/>
      <c r="V82" s="4"/>
      <c r="W82" s="4"/>
      <c r="X82" s="4">
        <v>24</v>
      </c>
      <c r="Y82" s="29"/>
      <c r="Z82" s="39"/>
      <c r="AA82" s="4"/>
      <c r="AB82" s="4"/>
      <c r="AC82" s="5"/>
      <c r="AD82" s="5"/>
      <c r="AE82" s="4"/>
      <c r="AF82" s="4"/>
      <c r="AG82" s="4"/>
      <c r="AH82" s="4">
        <v>23</v>
      </c>
      <c r="AI82" s="4"/>
      <c r="AJ82" s="12">
        <f t="shared" si="17"/>
        <v>141</v>
      </c>
      <c r="AK82" s="17">
        <f t="shared" si="18"/>
        <v>0.31147039429722</v>
      </c>
      <c r="AL82" s="30">
        <f t="shared" si="19"/>
        <v>1824.25</v>
      </c>
      <c r="AM82" s="30">
        <f t="shared" si="20"/>
        <v>2.5</v>
      </c>
    </row>
    <row r="83" spans="1:39" ht="12.75">
      <c r="A83" s="5">
        <v>78</v>
      </c>
      <c r="B83" s="5" t="s">
        <v>31</v>
      </c>
      <c r="C83" s="20" t="s">
        <v>3</v>
      </c>
      <c r="D83" s="4"/>
      <c r="E83" s="4"/>
      <c r="F83" s="4"/>
      <c r="G83" s="42"/>
      <c r="H83" s="42"/>
      <c r="I83" s="4"/>
      <c r="J83" s="4"/>
      <c r="K83" s="1">
        <f t="shared" si="14"/>
        <v>0</v>
      </c>
      <c r="L83" s="4"/>
      <c r="M83" s="4"/>
      <c r="N83" s="25">
        <v>5</v>
      </c>
      <c r="O83" s="1">
        <f t="shared" si="15"/>
        <v>5</v>
      </c>
      <c r="P83" s="42"/>
      <c r="Q83" s="4">
        <v>36</v>
      </c>
      <c r="R83" s="4">
        <f t="shared" si="16"/>
        <v>36</v>
      </c>
      <c r="S83" s="4">
        <v>52</v>
      </c>
      <c r="T83" s="4">
        <v>34</v>
      </c>
      <c r="U83" s="4"/>
      <c r="V83" s="4"/>
      <c r="W83" s="4">
        <v>8</v>
      </c>
      <c r="X83" s="4"/>
      <c r="Y83" s="29"/>
      <c r="Z83" s="39"/>
      <c r="AA83" s="4"/>
      <c r="AB83" s="4"/>
      <c r="AC83" s="5"/>
      <c r="AD83" s="5"/>
      <c r="AE83" s="4"/>
      <c r="AF83" s="4"/>
      <c r="AG83" s="4">
        <v>4</v>
      </c>
      <c r="AH83" s="4"/>
      <c r="AI83" s="4"/>
      <c r="AJ83" s="12">
        <f t="shared" si="17"/>
        <v>139</v>
      </c>
      <c r="AK83" s="17">
        <f t="shared" si="18"/>
        <v>0.3070523745199545</v>
      </c>
      <c r="AL83" s="30">
        <f t="shared" si="19"/>
        <v>1826.25</v>
      </c>
      <c r="AM83" s="30">
        <f t="shared" si="20"/>
        <v>2</v>
      </c>
    </row>
    <row r="84" spans="1:39" ht="12.75">
      <c r="A84" s="5">
        <v>79</v>
      </c>
      <c r="B84" s="5" t="s">
        <v>223</v>
      </c>
      <c r="C84" s="20" t="s">
        <v>2</v>
      </c>
      <c r="D84" s="4"/>
      <c r="E84" s="4"/>
      <c r="F84" s="4"/>
      <c r="G84" s="42"/>
      <c r="H84" s="42"/>
      <c r="I84" s="4">
        <v>22</v>
      </c>
      <c r="J84" s="4"/>
      <c r="K84" s="1">
        <f t="shared" si="14"/>
        <v>22</v>
      </c>
      <c r="L84" s="4"/>
      <c r="M84" s="4"/>
      <c r="N84" s="25"/>
      <c r="O84" s="1">
        <f t="shared" si="15"/>
        <v>0</v>
      </c>
      <c r="P84" s="42"/>
      <c r="Q84" s="4">
        <v>14</v>
      </c>
      <c r="R84" s="4">
        <f t="shared" si="16"/>
        <v>14</v>
      </c>
      <c r="S84" s="4">
        <v>33</v>
      </c>
      <c r="T84" s="4">
        <v>5</v>
      </c>
      <c r="U84" s="4"/>
      <c r="V84" s="4">
        <v>60</v>
      </c>
      <c r="W84" s="4"/>
      <c r="X84" s="4"/>
      <c r="Y84" s="29"/>
      <c r="Z84" s="39"/>
      <c r="AA84" s="4"/>
      <c r="AB84" s="4"/>
      <c r="AC84" s="5"/>
      <c r="AD84" s="5"/>
      <c r="AE84" s="4"/>
      <c r="AF84" s="4"/>
      <c r="AG84" s="4">
        <v>4</v>
      </c>
      <c r="AH84" s="4"/>
      <c r="AI84" s="4"/>
      <c r="AJ84" s="12">
        <f t="shared" si="17"/>
        <v>138</v>
      </c>
      <c r="AK84" s="17">
        <f t="shared" si="18"/>
        <v>0.3048433646313217</v>
      </c>
      <c r="AL84" s="30">
        <f t="shared" si="19"/>
        <v>1827.25</v>
      </c>
      <c r="AM84" s="30">
        <f t="shared" si="20"/>
        <v>1</v>
      </c>
    </row>
    <row r="85" spans="1:39" ht="12.75">
      <c r="A85" s="5">
        <v>80</v>
      </c>
      <c r="B85" s="5" t="s">
        <v>323</v>
      </c>
      <c r="C85" s="20" t="s">
        <v>7</v>
      </c>
      <c r="D85" s="4"/>
      <c r="E85" s="4"/>
      <c r="F85" s="4"/>
      <c r="G85" s="42"/>
      <c r="H85" s="42"/>
      <c r="I85" s="4"/>
      <c r="J85" s="4"/>
      <c r="K85" s="1">
        <f t="shared" si="14"/>
        <v>0</v>
      </c>
      <c r="L85" s="4"/>
      <c r="M85" s="4"/>
      <c r="N85" s="25">
        <v>12.5</v>
      </c>
      <c r="O85" s="1">
        <f t="shared" si="15"/>
        <v>12.5</v>
      </c>
      <c r="P85" s="42"/>
      <c r="Q85" s="4">
        <v>22</v>
      </c>
      <c r="R85" s="4">
        <f t="shared" si="16"/>
        <v>22</v>
      </c>
      <c r="S85" s="4">
        <v>30</v>
      </c>
      <c r="T85" s="4">
        <v>19</v>
      </c>
      <c r="U85" s="4"/>
      <c r="V85" s="4">
        <v>50</v>
      </c>
      <c r="W85" s="4"/>
      <c r="X85" s="4"/>
      <c r="Y85" s="29"/>
      <c r="Z85" s="39"/>
      <c r="AA85" s="4"/>
      <c r="AB85" s="4"/>
      <c r="AC85" s="5"/>
      <c r="AD85" s="5"/>
      <c r="AE85" s="4"/>
      <c r="AF85" s="4"/>
      <c r="AG85" s="4"/>
      <c r="AH85" s="4"/>
      <c r="AI85" s="4"/>
      <c r="AJ85" s="12">
        <f t="shared" si="17"/>
        <v>133.5</v>
      </c>
      <c r="AK85" s="17">
        <f t="shared" si="18"/>
        <v>0.29490282013247426</v>
      </c>
      <c r="AL85" s="30">
        <f t="shared" si="19"/>
        <v>1831.75</v>
      </c>
      <c r="AM85" s="30">
        <f t="shared" si="20"/>
        <v>4.5</v>
      </c>
    </row>
    <row r="86" spans="1:39" ht="12.75">
      <c r="A86" s="5">
        <v>81</v>
      </c>
      <c r="B86" s="5" t="s">
        <v>296</v>
      </c>
      <c r="C86" s="20" t="s">
        <v>7</v>
      </c>
      <c r="D86" s="4"/>
      <c r="E86" s="4"/>
      <c r="F86" s="4"/>
      <c r="G86" s="42"/>
      <c r="H86" s="42"/>
      <c r="I86" s="4"/>
      <c r="J86" s="4"/>
      <c r="K86" s="1">
        <f t="shared" si="14"/>
        <v>0</v>
      </c>
      <c r="L86" s="4"/>
      <c r="M86" s="4"/>
      <c r="N86" s="25"/>
      <c r="O86" s="1">
        <f t="shared" si="15"/>
        <v>0</v>
      </c>
      <c r="P86" s="42"/>
      <c r="Q86" s="4">
        <v>35</v>
      </c>
      <c r="R86" s="4">
        <f t="shared" si="16"/>
        <v>35</v>
      </c>
      <c r="S86" s="4">
        <v>8</v>
      </c>
      <c r="T86" s="4">
        <v>18</v>
      </c>
      <c r="U86" s="4"/>
      <c r="V86" s="4">
        <v>70</v>
      </c>
      <c r="W86" s="4"/>
      <c r="X86" s="4"/>
      <c r="Y86" s="29"/>
      <c r="Z86" s="39"/>
      <c r="AA86" s="4"/>
      <c r="AB86" s="4"/>
      <c r="AC86" s="5"/>
      <c r="AD86" s="5"/>
      <c r="AE86" s="4"/>
      <c r="AF86" s="4"/>
      <c r="AG86" s="4"/>
      <c r="AH86" s="4"/>
      <c r="AI86" s="4"/>
      <c r="AJ86" s="12">
        <f t="shared" si="17"/>
        <v>131</v>
      </c>
      <c r="AK86" s="17">
        <f t="shared" si="18"/>
        <v>0.28938029541089233</v>
      </c>
      <c r="AL86" s="30">
        <f t="shared" si="19"/>
        <v>1834.25</v>
      </c>
      <c r="AM86" s="30">
        <f t="shared" si="20"/>
        <v>2.5</v>
      </c>
    </row>
    <row r="87" spans="1:39" ht="12.75">
      <c r="A87" s="5">
        <v>82</v>
      </c>
      <c r="B87" s="5" t="s">
        <v>188</v>
      </c>
      <c r="C87" s="20" t="s">
        <v>9</v>
      </c>
      <c r="D87" s="4"/>
      <c r="E87" s="4"/>
      <c r="F87" s="4"/>
      <c r="G87" s="42"/>
      <c r="H87" s="42"/>
      <c r="I87" s="4"/>
      <c r="J87" s="4"/>
      <c r="K87" s="1">
        <f t="shared" si="14"/>
        <v>0</v>
      </c>
      <c r="L87" s="4"/>
      <c r="M87" s="4"/>
      <c r="N87" s="25"/>
      <c r="O87" s="1">
        <f t="shared" si="15"/>
        <v>0</v>
      </c>
      <c r="P87" s="42"/>
      <c r="Q87" s="4">
        <v>5</v>
      </c>
      <c r="R87" s="4">
        <f t="shared" si="16"/>
        <v>5</v>
      </c>
      <c r="S87" s="4"/>
      <c r="T87" s="4">
        <v>4</v>
      </c>
      <c r="U87" s="4">
        <v>100</v>
      </c>
      <c r="V87" s="4"/>
      <c r="W87" s="4"/>
      <c r="X87" s="4">
        <v>21</v>
      </c>
      <c r="Y87" s="29"/>
      <c r="Z87" s="39"/>
      <c r="AA87" s="4"/>
      <c r="AB87" s="4"/>
      <c r="AC87" s="5"/>
      <c r="AD87" s="5"/>
      <c r="AE87" s="4"/>
      <c r="AF87" s="4"/>
      <c r="AG87" s="4"/>
      <c r="AH87" s="4"/>
      <c r="AI87" s="4"/>
      <c r="AJ87" s="12">
        <f t="shared" si="17"/>
        <v>130</v>
      </c>
      <c r="AK87" s="17">
        <f t="shared" si="18"/>
        <v>0.28717128552225957</v>
      </c>
      <c r="AL87" s="30">
        <f t="shared" si="19"/>
        <v>1835.25</v>
      </c>
      <c r="AM87" s="30">
        <f t="shared" si="20"/>
        <v>1</v>
      </c>
    </row>
    <row r="88" spans="1:39" ht="12.75">
      <c r="A88" s="5">
        <v>83</v>
      </c>
      <c r="B88" s="5" t="s">
        <v>101</v>
      </c>
      <c r="C88" s="20" t="s">
        <v>10</v>
      </c>
      <c r="D88" s="4"/>
      <c r="E88" s="4"/>
      <c r="F88" s="4"/>
      <c r="G88" s="42"/>
      <c r="H88" s="42">
        <v>40</v>
      </c>
      <c r="I88" s="4">
        <v>16</v>
      </c>
      <c r="J88" s="4"/>
      <c r="K88" s="1">
        <f t="shared" si="14"/>
        <v>56</v>
      </c>
      <c r="L88" s="4">
        <v>8</v>
      </c>
      <c r="M88" s="4"/>
      <c r="N88" s="25">
        <v>37</v>
      </c>
      <c r="O88" s="1">
        <f t="shared" si="15"/>
        <v>45</v>
      </c>
      <c r="P88" s="42"/>
      <c r="Q88" s="4"/>
      <c r="R88" s="4">
        <f t="shared" si="16"/>
        <v>0</v>
      </c>
      <c r="S88" s="4"/>
      <c r="T88" s="4">
        <v>1</v>
      </c>
      <c r="U88" s="4"/>
      <c r="V88" s="4"/>
      <c r="W88" s="4">
        <v>10</v>
      </c>
      <c r="X88" s="4"/>
      <c r="Y88" s="29"/>
      <c r="Z88" s="39"/>
      <c r="AA88" s="4">
        <v>10</v>
      </c>
      <c r="AB88" s="4"/>
      <c r="AC88" s="5"/>
      <c r="AD88" s="5"/>
      <c r="AE88" s="4"/>
      <c r="AF88" s="4"/>
      <c r="AG88" s="4"/>
      <c r="AH88" s="4"/>
      <c r="AI88" s="4"/>
      <c r="AJ88" s="12">
        <f t="shared" si="17"/>
        <v>122</v>
      </c>
      <c r="AK88" s="17">
        <f t="shared" si="18"/>
        <v>0.26949920641319747</v>
      </c>
      <c r="AL88" s="30">
        <f t="shared" si="19"/>
        <v>1843.25</v>
      </c>
      <c r="AM88" s="30">
        <f t="shared" si="20"/>
        <v>8</v>
      </c>
    </row>
    <row r="89" spans="1:39" ht="12.75">
      <c r="A89" s="5">
        <v>84</v>
      </c>
      <c r="B89" s="5" t="s">
        <v>278</v>
      </c>
      <c r="C89" s="20" t="s">
        <v>14</v>
      </c>
      <c r="D89" s="4"/>
      <c r="E89" s="4"/>
      <c r="F89" s="4">
        <v>15</v>
      </c>
      <c r="G89" s="42"/>
      <c r="H89" s="42"/>
      <c r="I89" s="4">
        <v>3</v>
      </c>
      <c r="J89" s="4"/>
      <c r="K89" s="1">
        <f t="shared" si="14"/>
        <v>18</v>
      </c>
      <c r="L89" s="4"/>
      <c r="M89" s="4">
        <v>33</v>
      </c>
      <c r="N89" s="25"/>
      <c r="O89" s="1">
        <f t="shared" si="15"/>
        <v>33</v>
      </c>
      <c r="P89" s="42"/>
      <c r="Q89" s="4">
        <f>38-1.5</f>
        <v>36.5</v>
      </c>
      <c r="R89" s="4">
        <f t="shared" si="16"/>
        <v>36.5</v>
      </c>
      <c r="S89" s="4">
        <v>11</v>
      </c>
      <c r="T89" s="4">
        <v>13</v>
      </c>
      <c r="U89" s="4"/>
      <c r="V89" s="4"/>
      <c r="W89" s="4">
        <v>8</v>
      </c>
      <c r="X89" s="4"/>
      <c r="Y89" s="29"/>
      <c r="Z89" s="39"/>
      <c r="AA89" s="4"/>
      <c r="AB89" s="4"/>
      <c r="AC89" s="5"/>
      <c r="AD89" s="5"/>
      <c r="AE89" s="4"/>
      <c r="AF89" s="4"/>
      <c r="AG89" s="4"/>
      <c r="AH89" s="4"/>
      <c r="AI89" s="4"/>
      <c r="AJ89" s="12">
        <f t="shared" si="17"/>
        <v>119.5</v>
      </c>
      <c r="AK89" s="17">
        <f t="shared" si="18"/>
        <v>0.26397668169161553</v>
      </c>
      <c r="AL89" s="30">
        <f t="shared" si="19"/>
        <v>1845.75</v>
      </c>
      <c r="AM89" s="30">
        <f t="shared" si="20"/>
        <v>2.5</v>
      </c>
    </row>
    <row r="90" spans="1:39" ht="12.75">
      <c r="A90" s="5">
        <v>85</v>
      </c>
      <c r="B90" s="5" t="s">
        <v>212</v>
      </c>
      <c r="C90" s="20" t="s">
        <v>2</v>
      </c>
      <c r="D90" s="4"/>
      <c r="E90" s="4"/>
      <c r="F90" s="4"/>
      <c r="G90" s="42"/>
      <c r="H90" s="42"/>
      <c r="I90" s="4">
        <v>30</v>
      </c>
      <c r="J90" s="4">
        <v>30</v>
      </c>
      <c r="K90" s="1">
        <f t="shared" si="14"/>
        <v>60</v>
      </c>
      <c r="L90" s="4"/>
      <c r="M90" s="4"/>
      <c r="N90" s="25"/>
      <c r="O90" s="1">
        <f t="shared" si="15"/>
        <v>0</v>
      </c>
      <c r="P90" s="42"/>
      <c r="Q90" s="4">
        <v>6</v>
      </c>
      <c r="R90" s="4">
        <f t="shared" si="16"/>
        <v>6</v>
      </c>
      <c r="S90" s="4">
        <v>8</v>
      </c>
      <c r="T90" s="4">
        <v>22</v>
      </c>
      <c r="U90" s="4"/>
      <c r="V90" s="4"/>
      <c r="W90" s="4">
        <v>18</v>
      </c>
      <c r="X90" s="4"/>
      <c r="Y90" s="29"/>
      <c r="Z90" s="39"/>
      <c r="AA90" s="4"/>
      <c r="AB90" s="4"/>
      <c r="AC90" s="5"/>
      <c r="AD90" s="5"/>
      <c r="AE90" s="4"/>
      <c r="AF90" s="4"/>
      <c r="AG90" s="4"/>
      <c r="AH90" s="4"/>
      <c r="AI90" s="4"/>
      <c r="AJ90" s="12">
        <f t="shared" si="17"/>
        <v>114</v>
      </c>
      <c r="AK90" s="17">
        <f t="shared" si="18"/>
        <v>0.2518271273041353</v>
      </c>
      <c r="AL90" s="30">
        <f t="shared" si="19"/>
        <v>1851.25</v>
      </c>
      <c r="AM90" s="30">
        <f t="shared" si="20"/>
        <v>5.5</v>
      </c>
    </row>
    <row r="91" spans="1:39" ht="12.75">
      <c r="A91" s="5">
        <v>86</v>
      </c>
      <c r="B91" s="5" t="s">
        <v>23</v>
      </c>
      <c r="C91" s="20" t="s">
        <v>8</v>
      </c>
      <c r="D91" s="4"/>
      <c r="E91" s="4"/>
      <c r="F91" s="4"/>
      <c r="G91" s="42">
        <v>13</v>
      </c>
      <c r="H91" s="42"/>
      <c r="I91" s="4">
        <v>39</v>
      </c>
      <c r="J91" s="4">
        <v>22</v>
      </c>
      <c r="K91" s="1">
        <f t="shared" si="14"/>
        <v>74</v>
      </c>
      <c r="L91" s="4"/>
      <c r="M91" s="4"/>
      <c r="N91" s="25"/>
      <c r="O91" s="1">
        <f t="shared" si="15"/>
        <v>0</v>
      </c>
      <c r="P91" s="42"/>
      <c r="Q91" s="4"/>
      <c r="R91" s="4">
        <f t="shared" si="16"/>
        <v>0</v>
      </c>
      <c r="S91" s="4"/>
      <c r="T91" s="4"/>
      <c r="U91" s="4"/>
      <c r="V91" s="4"/>
      <c r="W91" s="4">
        <v>12</v>
      </c>
      <c r="X91" s="4"/>
      <c r="Y91" s="29"/>
      <c r="Z91" s="39"/>
      <c r="AA91" s="4"/>
      <c r="AB91" s="4">
        <v>10</v>
      </c>
      <c r="AC91" s="5"/>
      <c r="AD91" s="5"/>
      <c r="AE91" s="4"/>
      <c r="AF91" s="4">
        <v>15</v>
      </c>
      <c r="AG91" s="4"/>
      <c r="AH91" s="4"/>
      <c r="AI91" s="4"/>
      <c r="AJ91" s="12">
        <f t="shared" si="17"/>
        <v>111</v>
      </c>
      <c r="AK91" s="17">
        <f t="shared" si="18"/>
        <v>0.24520009763823702</v>
      </c>
      <c r="AL91" s="30">
        <f t="shared" si="19"/>
        <v>1854.25</v>
      </c>
      <c r="AM91" s="30">
        <f t="shared" si="20"/>
        <v>3</v>
      </c>
    </row>
    <row r="92" spans="1:39" ht="12.75">
      <c r="A92" s="5">
        <v>87</v>
      </c>
      <c r="B92" s="5" t="s">
        <v>216</v>
      </c>
      <c r="C92" s="20" t="s">
        <v>7</v>
      </c>
      <c r="D92" s="4"/>
      <c r="E92" s="4"/>
      <c r="F92" s="4"/>
      <c r="G92" s="42"/>
      <c r="H92" s="42"/>
      <c r="I92" s="4">
        <v>40</v>
      </c>
      <c r="J92" s="4"/>
      <c r="K92" s="1">
        <f t="shared" si="14"/>
        <v>40</v>
      </c>
      <c r="L92" s="4"/>
      <c r="M92" s="4"/>
      <c r="N92" s="25"/>
      <c r="O92" s="1">
        <f t="shared" si="15"/>
        <v>0</v>
      </c>
      <c r="P92" s="42">
        <v>9</v>
      </c>
      <c r="Q92" s="4">
        <v>21</v>
      </c>
      <c r="R92" s="4">
        <f t="shared" si="16"/>
        <v>30</v>
      </c>
      <c r="S92" s="4"/>
      <c r="T92" s="4">
        <v>3</v>
      </c>
      <c r="U92" s="4"/>
      <c r="V92" s="4"/>
      <c r="W92" s="4">
        <v>38</v>
      </c>
      <c r="X92" s="4"/>
      <c r="Y92" s="29"/>
      <c r="Z92" s="39"/>
      <c r="AA92" s="4"/>
      <c r="AB92" s="4"/>
      <c r="AC92" s="5"/>
      <c r="AD92" s="5"/>
      <c r="AE92" s="4"/>
      <c r="AF92" s="4"/>
      <c r="AG92" s="4"/>
      <c r="AH92" s="4"/>
      <c r="AI92" s="4"/>
      <c r="AJ92" s="12">
        <f t="shared" si="17"/>
        <v>111</v>
      </c>
      <c r="AK92" s="17">
        <f t="shared" si="18"/>
        <v>0.24520009763823702</v>
      </c>
      <c r="AL92" s="30">
        <f t="shared" si="19"/>
        <v>1854.25</v>
      </c>
      <c r="AM92" s="30">
        <f t="shared" si="20"/>
        <v>0</v>
      </c>
    </row>
    <row r="93" spans="1:39" ht="12.75">
      <c r="A93" s="5">
        <v>88</v>
      </c>
      <c r="B93" s="5" t="s">
        <v>165</v>
      </c>
      <c r="C93" s="20" t="s">
        <v>0</v>
      </c>
      <c r="D93" s="4"/>
      <c r="E93" s="4"/>
      <c r="F93" s="4"/>
      <c r="G93" s="42"/>
      <c r="H93" s="42"/>
      <c r="I93" s="4"/>
      <c r="J93" s="4"/>
      <c r="K93" s="1">
        <f t="shared" si="14"/>
        <v>0</v>
      </c>
      <c r="L93" s="4"/>
      <c r="M93" s="4"/>
      <c r="N93" s="25">
        <v>12</v>
      </c>
      <c r="O93" s="1">
        <f t="shared" si="15"/>
        <v>12</v>
      </c>
      <c r="P93" s="42"/>
      <c r="Q93" s="4">
        <v>44</v>
      </c>
      <c r="R93" s="4">
        <f t="shared" si="16"/>
        <v>44</v>
      </c>
      <c r="S93" s="4">
        <v>9</v>
      </c>
      <c r="T93" s="4">
        <v>5</v>
      </c>
      <c r="U93" s="4"/>
      <c r="V93" s="4"/>
      <c r="W93" s="4"/>
      <c r="X93" s="4">
        <v>34</v>
      </c>
      <c r="Y93" s="29"/>
      <c r="Z93" s="39"/>
      <c r="AA93" s="4"/>
      <c r="AB93" s="4"/>
      <c r="AC93" s="5"/>
      <c r="AD93" s="5"/>
      <c r="AE93" s="4"/>
      <c r="AF93" s="4"/>
      <c r="AG93" s="4">
        <v>2</v>
      </c>
      <c r="AH93" s="4"/>
      <c r="AI93" s="4"/>
      <c r="AJ93" s="12">
        <f t="shared" si="17"/>
        <v>106</v>
      </c>
      <c r="AK93" s="17">
        <f t="shared" si="18"/>
        <v>0.2341550481950732</v>
      </c>
      <c r="AL93" s="30">
        <f t="shared" si="19"/>
        <v>1859.25</v>
      </c>
      <c r="AM93" s="30">
        <f t="shared" si="20"/>
        <v>5</v>
      </c>
    </row>
    <row r="94" spans="1:39" ht="12.75">
      <c r="A94" s="5">
        <v>89</v>
      </c>
      <c r="B94" s="5" t="s">
        <v>51</v>
      </c>
      <c r="C94" s="20" t="s">
        <v>5</v>
      </c>
      <c r="D94" s="4"/>
      <c r="E94" s="4"/>
      <c r="F94" s="4"/>
      <c r="G94" s="42"/>
      <c r="H94" s="42"/>
      <c r="I94" s="4"/>
      <c r="J94" s="4"/>
      <c r="K94" s="1">
        <f t="shared" si="14"/>
        <v>0</v>
      </c>
      <c r="L94" s="4"/>
      <c r="M94" s="4"/>
      <c r="N94" s="25"/>
      <c r="O94" s="1">
        <f t="shared" si="15"/>
        <v>0</v>
      </c>
      <c r="P94" s="42"/>
      <c r="Q94" s="4">
        <v>16</v>
      </c>
      <c r="R94" s="4">
        <f t="shared" si="16"/>
        <v>16</v>
      </c>
      <c r="S94" s="4">
        <v>9</v>
      </c>
      <c r="T94" s="4">
        <v>11</v>
      </c>
      <c r="U94" s="4"/>
      <c r="V94" s="4">
        <v>70</v>
      </c>
      <c r="W94" s="4"/>
      <c r="X94" s="4"/>
      <c r="Y94" s="29"/>
      <c r="Z94" s="39"/>
      <c r="AA94" s="4"/>
      <c r="AB94" s="4"/>
      <c r="AC94" s="5"/>
      <c r="AD94" s="5"/>
      <c r="AE94" s="4"/>
      <c r="AF94" s="4"/>
      <c r="AG94" s="4"/>
      <c r="AH94" s="4"/>
      <c r="AI94" s="4"/>
      <c r="AJ94" s="12">
        <f t="shared" si="17"/>
        <v>106</v>
      </c>
      <c r="AK94" s="17">
        <f t="shared" si="18"/>
        <v>0.2341550481950732</v>
      </c>
      <c r="AL94" s="30">
        <f t="shared" si="19"/>
        <v>1859.25</v>
      </c>
      <c r="AM94" s="30">
        <f t="shared" si="20"/>
        <v>0</v>
      </c>
    </row>
    <row r="95" spans="1:39" ht="12.75">
      <c r="A95" s="5">
        <v>90</v>
      </c>
      <c r="B95" s="5" t="s">
        <v>383</v>
      </c>
      <c r="C95" s="20" t="s">
        <v>5</v>
      </c>
      <c r="D95" s="4"/>
      <c r="E95" s="4"/>
      <c r="F95" s="4"/>
      <c r="G95" s="42"/>
      <c r="H95" s="42"/>
      <c r="I95" s="4"/>
      <c r="J95" s="4"/>
      <c r="K95" s="1">
        <f t="shared" si="14"/>
        <v>0</v>
      </c>
      <c r="L95" s="4"/>
      <c r="M95" s="4"/>
      <c r="N95" s="25">
        <v>39</v>
      </c>
      <c r="O95" s="1">
        <f t="shared" si="15"/>
        <v>39</v>
      </c>
      <c r="P95" s="42">
        <v>7</v>
      </c>
      <c r="Q95" s="4">
        <f>12+2</f>
        <v>14</v>
      </c>
      <c r="R95" s="4">
        <f t="shared" si="16"/>
        <v>21</v>
      </c>
      <c r="S95" s="4">
        <v>18</v>
      </c>
      <c r="T95" s="4">
        <v>13</v>
      </c>
      <c r="U95" s="4"/>
      <c r="V95" s="4"/>
      <c r="W95" s="4">
        <v>10</v>
      </c>
      <c r="X95" s="4">
        <v>4.5</v>
      </c>
      <c r="Y95" s="29"/>
      <c r="Z95" s="39"/>
      <c r="AA95" s="4"/>
      <c r="AB95" s="4"/>
      <c r="AC95" s="5"/>
      <c r="AD95" s="5"/>
      <c r="AE95" s="4"/>
      <c r="AF95" s="4"/>
      <c r="AG95" s="4"/>
      <c r="AH95" s="4"/>
      <c r="AI95" s="4"/>
      <c r="AJ95" s="12">
        <f t="shared" si="17"/>
        <v>105.5</v>
      </c>
      <c r="AK95" s="17">
        <f t="shared" si="18"/>
        <v>0.23305054325075683</v>
      </c>
      <c r="AL95" s="30">
        <f t="shared" si="19"/>
        <v>1859.75</v>
      </c>
      <c r="AM95" s="30">
        <f t="shared" si="20"/>
        <v>0.5</v>
      </c>
    </row>
    <row r="96" spans="1:39" ht="12.75">
      <c r="A96" s="5">
        <v>91</v>
      </c>
      <c r="B96" s="5" t="s">
        <v>183</v>
      </c>
      <c r="C96" s="20" t="s">
        <v>14</v>
      </c>
      <c r="D96" s="4"/>
      <c r="E96" s="4"/>
      <c r="F96" s="4"/>
      <c r="G96" s="42"/>
      <c r="H96" s="42"/>
      <c r="I96" s="4">
        <v>30</v>
      </c>
      <c r="J96" s="4"/>
      <c r="K96" s="1">
        <f t="shared" si="14"/>
        <v>30</v>
      </c>
      <c r="L96" s="4"/>
      <c r="M96" s="4"/>
      <c r="N96" s="25">
        <f>30+12</f>
        <v>42</v>
      </c>
      <c r="O96" s="1">
        <f t="shared" si="15"/>
        <v>42</v>
      </c>
      <c r="P96" s="42"/>
      <c r="Q96" s="4">
        <v>15</v>
      </c>
      <c r="R96" s="4">
        <f t="shared" si="16"/>
        <v>15</v>
      </c>
      <c r="S96" s="4"/>
      <c r="T96" s="4"/>
      <c r="U96" s="4"/>
      <c r="V96" s="4"/>
      <c r="W96" s="4">
        <v>14</v>
      </c>
      <c r="X96" s="4"/>
      <c r="Y96" s="29"/>
      <c r="Z96" s="39"/>
      <c r="AA96" s="4"/>
      <c r="AB96" s="4"/>
      <c r="AC96" s="5"/>
      <c r="AD96" s="5"/>
      <c r="AE96" s="4"/>
      <c r="AF96" s="4"/>
      <c r="AG96" s="4"/>
      <c r="AH96" s="4"/>
      <c r="AI96" s="4"/>
      <c r="AJ96" s="12">
        <f t="shared" si="17"/>
        <v>101</v>
      </c>
      <c r="AK96" s="17">
        <f t="shared" si="18"/>
        <v>0.22310999875190937</v>
      </c>
      <c r="AL96" s="30">
        <f t="shared" si="19"/>
        <v>1864.25</v>
      </c>
      <c r="AM96" s="30">
        <f t="shared" si="20"/>
        <v>4.5</v>
      </c>
    </row>
    <row r="97" spans="1:39" ht="12.75">
      <c r="A97" s="5">
        <v>92</v>
      </c>
      <c r="B97" s="5" t="s">
        <v>293</v>
      </c>
      <c r="C97" s="20" t="s">
        <v>14</v>
      </c>
      <c r="D97" s="4"/>
      <c r="E97" s="4"/>
      <c r="F97" s="4"/>
      <c r="G97" s="42"/>
      <c r="H97" s="42"/>
      <c r="I97" s="4">
        <v>56</v>
      </c>
      <c r="J97" s="4"/>
      <c r="K97" s="1">
        <f t="shared" si="14"/>
        <v>56</v>
      </c>
      <c r="L97" s="4"/>
      <c r="M97" s="4"/>
      <c r="N97" s="25"/>
      <c r="O97" s="1">
        <f t="shared" si="15"/>
        <v>0</v>
      </c>
      <c r="P97" s="42"/>
      <c r="Q97" s="4"/>
      <c r="R97" s="4">
        <f t="shared" si="16"/>
        <v>0</v>
      </c>
      <c r="S97" s="4">
        <v>2</v>
      </c>
      <c r="T97" s="4">
        <v>4</v>
      </c>
      <c r="U97" s="4"/>
      <c r="V97" s="4"/>
      <c r="W97" s="4">
        <v>21</v>
      </c>
      <c r="X97" s="4"/>
      <c r="Y97" s="29"/>
      <c r="Z97" s="39"/>
      <c r="AA97" s="4"/>
      <c r="AB97" s="4"/>
      <c r="AC97" s="5"/>
      <c r="AD97" s="5"/>
      <c r="AE97" s="4"/>
      <c r="AF97" s="4">
        <v>15</v>
      </c>
      <c r="AG97" s="4"/>
      <c r="AH97" s="4"/>
      <c r="AI97" s="4"/>
      <c r="AJ97" s="12">
        <f t="shared" si="17"/>
        <v>98</v>
      </c>
      <c r="AK97" s="17">
        <f t="shared" si="18"/>
        <v>0.21648296908601108</v>
      </c>
      <c r="AL97" s="30">
        <f t="shared" si="19"/>
        <v>1867.25</v>
      </c>
      <c r="AM97" s="30">
        <f t="shared" si="20"/>
        <v>3</v>
      </c>
    </row>
    <row r="98" spans="1:39" ht="12.75">
      <c r="A98" s="5">
        <v>93</v>
      </c>
      <c r="B98" s="5" t="s">
        <v>116</v>
      </c>
      <c r="C98" s="20" t="s">
        <v>11</v>
      </c>
      <c r="D98" s="4"/>
      <c r="E98" s="4"/>
      <c r="F98" s="4"/>
      <c r="G98" s="42"/>
      <c r="H98" s="42"/>
      <c r="I98" s="4"/>
      <c r="J98" s="4"/>
      <c r="K98" s="1">
        <f t="shared" si="14"/>
        <v>0</v>
      </c>
      <c r="L98" s="4"/>
      <c r="M98" s="4"/>
      <c r="N98" s="25"/>
      <c r="O98" s="1">
        <f t="shared" si="15"/>
        <v>0</v>
      </c>
      <c r="P98" s="42"/>
      <c r="Q98" s="4">
        <v>35</v>
      </c>
      <c r="R98" s="4">
        <f t="shared" si="16"/>
        <v>35</v>
      </c>
      <c r="S98" s="4">
        <v>27</v>
      </c>
      <c r="T98" s="4">
        <v>16</v>
      </c>
      <c r="U98" s="4"/>
      <c r="V98" s="4"/>
      <c r="W98" s="4">
        <v>18</v>
      </c>
      <c r="X98" s="4"/>
      <c r="Y98" s="29"/>
      <c r="Z98" s="39"/>
      <c r="AA98" s="4"/>
      <c r="AB98" s="4"/>
      <c r="AC98" s="5"/>
      <c r="AD98" s="5"/>
      <c r="AE98" s="4">
        <v>2</v>
      </c>
      <c r="AF98" s="4"/>
      <c r="AG98" s="4"/>
      <c r="AH98" s="4"/>
      <c r="AI98" s="4"/>
      <c r="AJ98" s="12">
        <f t="shared" si="17"/>
        <v>98</v>
      </c>
      <c r="AK98" s="17">
        <f t="shared" si="18"/>
        <v>0.21648296908601108</v>
      </c>
      <c r="AL98" s="30">
        <f t="shared" si="19"/>
        <v>1867.25</v>
      </c>
      <c r="AM98" s="30">
        <f t="shared" si="20"/>
        <v>0</v>
      </c>
    </row>
    <row r="99" spans="1:39" ht="12.75">
      <c r="A99" s="5">
        <v>94</v>
      </c>
      <c r="B99" s="5" t="s">
        <v>99</v>
      </c>
      <c r="C99" s="20" t="s">
        <v>8</v>
      </c>
      <c r="D99" s="4"/>
      <c r="E99" s="4"/>
      <c r="F99" s="4"/>
      <c r="G99" s="42"/>
      <c r="H99" s="42">
        <v>1</v>
      </c>
      <c r="I99" s="4"/>
      <c r="J99" s="4"/>
      <c r="K99" s="1">
        <f t="shared" si="14"/>
        <v>1</v>
      </c>
      <c r="L99" s="4"/>
      <c r="M99" s="4"/>
      <c r="N99" s="25"/>
      <c r="O99" s="1">
        <f t="shared" si="15"/>
        <v>0</v>
      </c>
      <c r="P99" s="42">
        <v>8</v>
      </c>
      <c r="Q99" s="4">
        <v>14</v>
      </c>
      <c r="R99" s="4">
        <f t="shared" si="16"/>
        <v>22</v>
      </c>
      <c r="S99" s="4">
        <v>10</v>
      </c>
      <c r="T99" s="4">
        <v>13</v>
      </c>
      <c r="U99" s="4"/>
      <c r="V99" s="4">
        <v>50</v>
      </c>
      <c r="W99" s="4"/>
      <c r="X99" s="4"/>
      <c r="Y99" s="29"/>
      <c r="Z99" s="39"/>
      <c r="AA99" s="4"/>
      <c r="AB99" s="4"/>
      <c r="AC99" s="5"/>
      <c r="AD99" s="5"/>
      <c r="AE99" s="4"/>
      <c r="AF99" s="4"/>
      <c r="AG99" s="4"/>
      <c r="AH99" s="4"/>
      <c r="AI99" s="4"/>
      <c r="AJ99" s="12">
        <f t="shared" si="17"/>
        <v>96</v>
      </c>
      <c r="AK99" s="17">
        <f t="shared" si="18"/>
        <v>0.21206494930874553</v>
      </c>
      <c r="AL99" s="30">
        <f t="shared" si="19"/>
        <v>1869.25</v>
      </c>
      <c r="AM99" s="30">
        <f t="shared" si="20"/>
        <v>2</v>
      </c>
    </row>
    <row r="100" spans="1:39" ht="12.75">
      <c r="A100" s="5">
        <v>95</v>
      </c>
      <c r="B100" s="5" t="s">
        <v>18</v>
      </c>
      <c r="C100" s="20" t="s">
        <v>11</v>
      </c>
      <c r="D100" s="4"/>
      <c r="E100" s="4"/>
      <c r="F100" s="4"/>
      <c r="G100" s="42"/>
      <c r="H100" s="42"/>
      <c r="I100" s="4"/>
      <c r="J100" s="4"/>
      <c r="K100" s="1">
        <f t="shared" si="14"/>
        <v>0</v>
      </c>
      <c r="L100" s="4"/>
      <c r="M100" s="4"/>
      <c r="N100" s="25">
        <v>6</v>
      </c>
      <c r="O100" s="1">
        <f t="shared" si="15"/>
        <v>6</v>
      </c>
      <c r="P100" s="42">
        <v>6</v>
      </c>
      <c r="Q100" s="4">
        <v>37</v>
      </c>
      <c r="R100" s="4">
        <f t="shared" si="16"/>
        <v>43</v>
      </c>
      <c r="S100" s="4">
        <v>7</v>
      </c>
      <c r="T100" s="4">
        <v>11</v>
      </c>
      <c r="U100" s="4"/>
      <c r="V100" s="4"/>
      <c r="W100" s="4"/>
      <c r="X100" s="4"/>
      <c r="Y100" s="29"/>
      <c r="Z100" s="39"/>
      <c r="AA100" s="4"/>
      <c r="AB100" s="4"/>
      <c r="AC100" s="5"/>
      <c r="AD100" s="5"/>
      <c r="AE100" s="4">
        <v>26</v>
      </c>
      <c r="AF100" s="4"/>
      <c r="AG100" s="4"/>
      <c r="AH100" s="4"/>
      <c r="AI100" s="4"/>
      <c r="AJ100" s="12">
        <f t="shared" si="17"/>
        <v>93</v>
      </c>
      <c r="AK100" s="17">
        <f t="shared" si="18"/>
        <v>0.20543791964284724</v>
      </c>
      <c r="AL100" s="30">
        <f t="shared" si="19"/>
        <v>1872.25</v>
      </c>
      <c r="AM100" s="30">
        <f t="shared" si="20"/>
        <v>3</v>
      </c>
    </row>
    <row r="101" spans="1:39" ht="12.75">
      <c r="A101" s="5">
        <v>96</v>
      </c>
      <c r="B101" s="5" t="s">
        <v>306</v>
      </c>
      <c r="C101" s="20" t="s">
        <v>8</v>
      </c>
      <c r="D101" s="4"/>
      <c r="E101" s="4"/>
      <c r="F101" s="4"/>
      <c r="G101" s="42"/>
      <c r="H101" s="42"/>
      <c r="I101" s="4"/>
      <c r="J101" s="4"/>
      <c r="K101" s="1">
        <f t="shared" si="14"/>
        <v>0</v>
      </c>
      <c r="L101" s="4"/>
      <c r="M101" s="4"/>
      <c r="N101" s="25">
        <v>14</v>
      </c>
      <c r="O101" s="1">
        <f t="shared" si="15"/>
        <v>14</v>
      </c>
      <c r="P101" s="42"/>
      <c r="Q101" s="4">
        <f>19-4</f>
        <v>15</v>
      </c>
      <c r="R101" s="4">
        <f t="shared" si="16"/>
        <v>15</v>
      </c>
      <c r="S101" s="4">
        <f>18-7</f>
        <v>11</v>
      </c>
      <c r="T101" s="4">
        <v>7</v>
      </c>
      <c r="U101" s="4"/>
      <c r="V101" s="4"/>
      <c r="W101" s="4">
        <v>22</v>
      </c>
      <c r="X101" s="4"/>
      <c r="Y101" s="29"/>
      <c r="Z101" s="39"/>
      <c r="AA101" s="4"/>
      <c r="AB101" s="4"/>
      <c r="AC101" s="5"/>
      <c r="AD101" s="5"/>
      <c r="AE101" s="4"/>
      <c r="AF101" s="4"/>
      <c r="AG101" s="4"/>
      <c r="AH101" s="4">
        <v>20</v>
      </c>
      <c r="AI101" s="4"/>
      <c r="AJ101" s="12">
        <f t="shared" si="17"/>
        <v>89</v>
      </c>
      <c r="AK101" s="17">
        <f t="shared" si="18"/>
        <v>0.19660188008831617</v>
      </c>
      <c r="AL101" s="30">
        <f t="shared" si="19"/>
        <v>1876.25</v>
      </c>
      <c r="AM101" s="30">
        <f t="shared" si="20"/>
        <v>4</v>
      </c>
    </row>
    <row r="102" spans="1:39" ht="12.75">
      <c r="A102" s="5">
        <v>97</v>
      </c>
      <c r="B102" s="5" t="s">
        <v>35</v>
      </c>
      <c r="C102" s="20" t="s">
        <v>10</v>
      </c>
      <c r="D102" s="4"/>
      <c r="E102" s="4"/>
      <c r="F102" s="4"/>
      <c r="G102" s="42"/>
      <c r="H102" s="42"/>
      <c r="I102" s="4"/>
      <c r="J102" s="4"/>
      <c r="K102" s="1">
        <f t="shared" si="14"/>
        <v>0</v>
      </c>
      <c r="L102" s="4"/>
      <c r="M102" s="4"/>
      <c r="N102" s="25">
        <v>16</v>
      </c>
      <c r="O102" s="1">
        <f t="shared" si="15"/>
        <v>16</v>
      </c>
      <c r="P102" s="42"/>
      <c r="Q102" s="4">
        <v>3</v>
      </c>
      <c r="R102" s="4">
        <f t="shared" si="16"/>
        <v>3</v>
      </c>
      <c r="S102" s="4">
        <v>17</v>
      </c>
      <c r="T102" s="4">
        <v>12</v>
      </c>
      <c r="U102" s="4"/>
      <c r="V102" s="4">
        <v>40</v>
      </c>
      <c r="W102" s="4"/>
      <c r="X102" s="4"/>
      <c r="Y102" s="29"/>
      <c r="Z102" s="39"/>
      <c r="AA102" s="4"/>
      <c r="AB102" s="4"/>
      <c r="AC102" s="5"/>
      <c r="AD102" s="5"/>
      <c r="AE102" s="4"/>
      <c r="AF102" s="4"/>
      <c r="AG102" s="4"/>
      <c r="AH102" s="4"/>
      <c r="AI102" s="4"/>
      <c r="AJ102" s="12">
        <f t="shared" si="17"/>
        <v>88</v>
      </c>
      <c r="AK102" s="17">
        <f t="shared" si="18"/>
        <v>0.1943928701996834</v>
      </c>
      <c r="AL102" s="30">
        <f t="shared" si="19"/>
        <v>1877.25</v>
      </c>
      <c r="AM102" s="30">
        <f t="shared" si="20"/>
        <v>1</v>
      </c>
    </row>
    <row r="103" spans="1:39" ht="12.75">
      <c r="A103" s="5">
        <v>98</v>
      </c>
      <c r="B103" s="5" t="s">
        <v>33</v>
      </c>
      <c r="C103" s="20" t="s">
        <v>5</v>
      </c>
      <c r="D103" s="4"/>
      <c r="E103" s="4"/>
      <c r="F103" s="4"/>
      <c r="G103" s="42"/>
      <c r="H103" s="42"/>
      <c r="I103" s="4">
        <v>13</v>
      </c>
      <c r="J103" s="4"/>
      <c r="K103" s="1">
        <f t="shared" si="14"/>
        <v>13</v>
      </c>
      <c r="L103" s="4"/>
      <c r="M103" s="4"/>
      <c r="N103" s="25"/>
      <c r="O103" s="1">
        <f t="shared" si="15"/>
        <v>0</v>
      </c>
      <c r="P103" s="42"/>
      <c r="Q103" s="4">
        <v>6</v>
      </c>
      <c r="R103" s="4">
        <f t="shared" si="16"/>
        <v>6</v>
      </c>
      <c r="S103" s="4">
        <v>15</v>
      </c>
      <c r="T103" s="4">
        <v>29</v>
      </c>
      <c r="U103" s="4"/>
      <c r="V103" s="4"/>
      <c r="W103" s="4">
        <v>8</v>
      </c>
      <c r="X103" s="4"/>
      <c r="Y103" s="29"/>
      <c r="Z103" s="39"/>
      <c r="AA103" s="4"/>
      <c r="AB103" s="4"/>
      <c r="AC103" s="5"/>
      <c r="AD103" s="5"/>
      <c r="AE103" s="4"/>
      <c r="AF103" s="4"/>
      <c r="AG103" s="4"/>
      <c r="AH103" s="4">
        <v>16</v>
      </c>
      <c r="AI103" s="4"/>
      <c r="AJ103" s="12">
        <f t="shared" si="17"/>
        <v>87</v>
      </c>
      <c r="AK103" s="17">
        <f t="shared" si="18"/>
        <v>0.19218386031105064</v>
      </c>
      <c r="AL103" s="30">
        <f t="shared" si="19"/>
        <v>1878.25</v>
      </c>
      <c r="AM103" s="30">
        <f t="shared" si="20"/>
        <v>1</v>
      </c>
    </row>
    <row r="104" spans="1:39" ht="12.75">
      <c r="A104" s="5">
        <v>99</v>
      </c>
      <c r="B104" s="5" t="s">
        <v>233</v>
      </c>
      <c r="C104" s="20" t="s">
        <v>3</v>
      </c>
      <c r="D104" s="4"/>
      <c r="E104" s="4"/>
      <c r="F104" s="4"/>
      <c r="G104" s="42"/>
      <c r="H104" s="42"/>
      <c r="I104" s="4"/>
      <c r="J104" s="4"/>
      <c r="K104" s="1">
        <f t="shared" si="14"/>
        <v>0</v>
      </c>
      <c r="L104" s="4"/>
      <c r="M104" s="4"/>
      <c r="N104" s="25">
        <v>18.5</v>
      </c>
      <c r="O104" s="1">
        <f t="shared" si="15"/>
        <v>18.5</v>
      </c>
      <c r="P104" s="42"/>
      <c r="Q104" s="4">
        <v>25</v>
      </c>
      <c r="R104" s="4">
        <f t="shared" si="16"/>
        <v>25</v>
      </c>
      <c r="S104" s="4">
        <v>13</v>
      </c>
      <c r="T104" s="4">
        <v>22</v>
      </c>
      <c r="U104" s="4"/>
      <c r="V104" s="4"/>
      <c r="W104" s="4"/>
      <c r="X104" s="4"/>
      <c r="Y104" s="29"/>
      <c r="Z104" s="39"/>
      <c r="AA104" s="4"/>
      <c r="AB104" s="4"/>
      <c r="AC104" s="5"/>
      <c r="AD104" s="5"/>
      <c r="AE104" s="4">
        <v>6</v>
      </c>
      <c r="AF104" s="4"/>
      <c r="AG104" s="4">
        <v>2</v>
      </c>
      <c r="AH104" s="4"/>
      <c r="AI104" s="4"/>
      <c r="AJ104" s="12">
        <f t="shared" si="17"/>
        <v>86.5</v>
      </c>
      <c r="AK104" s="17">
        <f t="shared" si="18"/>
        <v>0.19107935536673426</v>
      </c>
      <c r="AL104" s="30">
        <f t="shared" si="19"/>
        <v>1878.75</v>
      </c>
      <c r="AM104" s="30">
        <f t="shared" si="20"/>
        <v>0.5</v>
      </c>
    </row>
    <row r="105" spans="1:39" ht="12.75">
      <c r="A105" s="5">
        <v>100</v>
      </c>
      <c r="B105" s="5" t="s">
        <v>126</v>
      </c>
      <c r="C105" s="20" t="s">
        <v>4</v>
      </c>
      <c r="D105" s="4"/>
      <c r="E105" s="4"/>
      <c r="F105" s="4"/>
      <c r="G105" s="42"/>
      <c r="H105" s="42"/>
      <c r="I105" s="4"/>
      <c r="J105" s="4"/>
      <c r="K105" s="1">
        <f t="shared" si="14"/>
        <v>0</v>
      </c>
      <c r="L105" s="4"/>
      <c r="M105" s="4"/>
      <c r="N105" s="25"/>
      <c r="O105" s="1">
        <f t="shared" si="15"/>
        <v>0</v>
      </c>
      <c r="P105" s="42"/>
      <c r="Q105" s="4"/>
      <c r="R105" s="4">
        <f t="shared" si="16"/>
        <v>0</v>
      </c>
      <c r="S105" s="4">
        <v>7</v>
      </c>
      <c r="T105" s="4">
        <v>10</v>
      </c>
      <c r="U105" s="4"/>
      <c r="V105" s="4">
        <v>60</v>
      </c>
      <c r="W105" s="4">
        <v>8</v>
      </c>
      <c r="X105" s="4"/>
      <c r="Y105" s="29"/>
      <c r="Z105" s="39"/>
      <c r="AA105" s="4"/>
      <c r="AB105" s="4"/>
      <c r="AC105" s="5"/>
      <c r="AD105" s="5"/>
      <c r="AE105" s="4"/>
      <c r="AF105" s="4"/>
      <c r="AG105" s="4"/>
      <c r="AH105" s="4"/>
      <c r="AI105" s="4"/>
      <c r="AJ105" s="12">
        <f t="shared" si="17"/>
        <v>85</v>
      </c>
      <c r="AK105" s="17">
        <f t="shared" si="18"/>
        <v>0.18776584053378512</v>
      </c>
      <c r="AL105" s="30">
        <f t="shared" si="19"/>
        <v>1880.25</v>
      </c>
      <c r="AM105" s="30">
        <f t="shared" si="20"/>
        <v>1.5</v>
      </c>
    </row>
    <row r="106" spans="1:39" ht="12.75">
      <c r="A106" s="5">
        <v>101</v>
      </c>
      <c r="B106" s="5" t="s">
        <v>194</v>
      </c>
      <c r="C106" s="20" t="s">
        <v>5</v>
      </c>
      <c r="D106" s="4"/>
      <c r="E106" s="4"/>
      <c r="F106" s="4"/>
      <c r="G106" s="42"/>
      <c r="H106" s="42"/>
      <c r="I106" s="4">
        <v>18</v>
      </c>
      <c r="J106" s="4"/>
      <c r="K106" s="1">
        <f t="shared" si="14"/>
        <v>18</v>
      </c>
      <c r="L106" s="4"/>
      <c r="M106" s="4"/>
      <c r="N106" s="25"/>
      <c r="O106" s="1">
        <f t="shared" si="15"/>
        <v>0</v>
      </c>
      <c r="P106" s="42">
        <v>7</v>
      </c>
      <c r="Q106" s="4">
        <v>16</v>
      </c>
      <c r="R106" s="4">
        <f t="shared" si="16"/>
        <v>23</v>
      </c>
      <c r="S106" s="4">
        <f>12-2</f>
        <v>10</v>
      </c>
      <c r="T106" s="4">
        <v>30.5</v>
      </c>
      <c r="U106" s="4"/>
      <c r="V106" s="4"/>
      <c r="W106" s="4"/>
      <c r="X106" s="4"/>
      <c r="Y106" s="29"/>
      <c r="Z106" s="39"/>
      <c r="AA106" s="4"/>
      <c r="AB106" s="4"/>
      <c r="AC106" s="5"/>
      <c r="AD106" s="5"/>
      <c r="AE106" s="4"/>
      <c r="AF106" s="4"/>
      <c r="AG106" s="4">
        <v>2</v>
      </c>
      <c r="AH106" s="4"/>
      <c r="AI106" s="4"/>
      <c r="AJ106" s="12">
        <f t="shared" si="17"/>
        <v>83.5</v>
      </c>
      <c r="AK106" s="17">
        <f t="shared" si="18"/>
        <v>0.18445232570083597</v>
      </c>
      <c r="AL106" s="30">
        <f t="shared" si="19"/>
        <v>1881.75</v>
      </c>
      <c r="AM106" s="30">
        <f t="shared" si="20"/>
        <v>1.5</v>
      </c>
    </row>
    <row r="107" spans="1:39" ht="12.75">
      <c r="A107" s="5">
        <v>102</v>
      </c>
      <c r="B107" s="5" t="s">
        <v>164</v>
      </c>
      <c r="C107" s="20" t="s">
        <v>7</v>
      </c>
      <c r="D107" s="4"/>
      <c r="E107" s="4"/>
      <c r="F107" s="4"/>
      <c r="G107" s="42"/>
      <c r="H107" s="42"/>
      <c r="I107" s="4"/>
      <c r="J107" s="4"/>
      <c r="K107" s="1">
        <f t="shared" si="14"/>
        <v>0</v>
      </c>
      <c r="L107" s="4"/>
      <c r="M107" s="4"/>
      <c r="N107" s="25"/>
      <c r="O107" s="1">
        <f t="shared" si="15"/>
        <v>0</v>
      </c>
      <c r="P107" s="42"/>
      <c r="Q107" s="4"/>
      <c r="R107" s="4">
        <f t="shared" si="16"/>
        <v>0</v>
      </c>
      <c r="S107" s="4">
        <v>11</v>
      </c>
      <c r="T107" s="4">
        <v>20</v>
      </c>
      <c r="U107" s="4"/>
      <c r="V107" s="4">
        <v>50</v>
      </c>
      <c r="W107" s="4"/>
      <c r="X107" s="4"/>
      <c r="Y107" s="29"/>
      <c r="Z107" s="39"/>
      <c r="AA107" s="4"/>
      <c r="AB107" s="4"/>
      <c r="AC107" s="5"/>
      <c r="AD107" s="5"/>
      <c r="AE107" s="4"/>
      <c r="AF107" s="4"/>
      <c r="AG107" s="4"/>
      <c r="AH107" s="4"/>
      <c r="AI107" s="4"/>
      <c r="AJ107" s="12">
        <f t="shared" si="17"/>
        <v>81</v>
      </c>
      <c r="AK107" s="17">
        <f t="shared" si="18"/>
        <v>0.17892980097925404</v>
      </c>
      <c r="AL107" s="30">
        <f t="shared" si="19"/>
        <v>1884.25</v>
      </c>
      <c r="AM107" s="30">
        <f t="shared" si="20"/>
        <v>2.5</v>
      </c>
    </row>
    <row r="108" spans="1:39" ht="12.75">
      <c r="A108" s="5">
        <v>103</v>
      </c>
      <c r="B108" s="57" t="s">
        <v>127</v>
      </c>
      <c r="C108" s="20" t="s">
        <v>12</v>
      </c>
      <c r="D108" s="4"/>
      <c r="E108" s="4"/>
      <c r="F108" s="4"/>
      <c r="G108" s="42"/>
      <c r="H108" s="42"/>
      <c r="I108" s="4">
        <v>30</v>
      </c>
      <c r="J108" s="4"/>
      <c r="K108" s="1">
        <f t="shared" si="14"/>
        <v>30</v>
      </c>
      <c r="L108" s="4"/>
      <c r="M108" s="4"/>
      <c r="N108" s="25">
        <v>8</v>
      </c>
      <c r="O108" s="1">
        <f t="shared" si="15"/>
        <v>8</v>
      </c>
      <c r="P108" s="42"/>
      <c r="Q108" s="4"/>
      <c r="R108" s="4">
        <f t="shared" si="16"/>
        <v>0</v>
      </c>
      <c r="S108" s="4">
        <v>9</v>
      </c>
      <c r="T108" s="4">
        <v>8</v>
      </c>
      <c r="U108" s="4"/>
      <c r="V108" s="4"/>
      <c r="W108" s="4"/>
      <c r="X108" s="4">
        <v>9.33</v>
      </c>
      <c r="Y108" s="29"/>
      <c r="Z108" s="39"/>
      <c r="AA108" s="4"/>
      <c r="AB108" s="4"/>
      <c r="AC108" s="5"/>
      <c r="AD108" s="5"/>
      <c r="AE108" s="4"/>
      <c r="AF108" s="4"/>
      <c r="AG108" s="4">
        <v>10</v>
      </c>
      <c r="AH108" s="4"/>
      <c r="AI108" s="4"/>
      <c r="AJ108" s="12">
        <f t="shared" si="17"/>
        <v>74.33</v>
      </c>
      <c r="AK108" s="17">
        <f t="shared" si="18"/>
        <v>0.1641957050220735</v>
      </c>
      <c r="AL108" s="30">
        <f t="shared" si="19"/>
        <v>1890.92</v>
      </c>
      <c r="AM108" s="30">
        <f t="shared" si="20"/>
        <v>6.670000000000002</v>
      </c>
    </row>
    <row r="109" spans="1:39" ht="12.75">
      <c r="A109" s="5">
        <v>104</v>
      </c>
      <c r="B109" s="57" t="s">
        <v>179</v>
      </c>
      <c r="C109" s="20" t="s">
        <v>12</v>
      </c>
      <c r="D109" s="4"/>
      <c r="E109" s="4"/>
      <c r="F109" s="4"/>
      <c r="G109" s="42"/>
      <c r="H109" s="42"/>
      <c r="I109" s="4">
        <v>18</v>
      </c>
      <c r="J109" s="4"/>
      <c r="K109" s="1">
        <f t="shared" si="14"/>
        <v>18</v>
      </c>
      <c r="L109" s="4"/>
      <c r="M109" s="4"/>
      <c r="N109" s="25"/>
      <c r="O109" s="1">
        <f t="shared" si="15"/>
        <v>0</v>
      </c>
      <c r="P109" s="42"/>
      <c r="Q109" s="4">
        <v>7</v>
      </c>
      <c r="R109" s="4">
        <f t="shared" si="16"/>
        <v>7</v>
      </c>
      <c r="S109" s="4">
        <v>13</v>
      </c>
      <c r="T109" s="4"/>
      <c r="U109" s="4"/>
      <c r="V109" s="4"/>
      <c r="W109" s="4"/>
      <c r="X109" s="4">
        <v>28</v>
      </c>
      <c r="Y109" s="29"/>
      <c r="Z109" s="39"/>
      <c r="AA109" s="4"/>
      <c r="AB109" s="4"/>
      <c r="AC109" s="5"/>
      <c r="AD109" s="5"/>
      <c r="AE109" s="4"/>
      <c r="AF109" s="4"/>
      <c r="AG109" s="4"/>
      <c r="AH109" s="4">
        <v>8</v>
      </c>
      <c r="AI109" s="4"/>
      <c r="AJ109" s="12">
        <f t="shared" si="17"/>
        <v>74</v>
      </c>
      <c r="AK109" s="17">
        <f t="shared" si="18"/>
        <v>0.16346673175882467</v>
      </c>
      <c r="AL109" s="30">
        <f t="shared" si="19"/>
        <v>1891.25</v>
      </c>
      <c r="AM109" s="30">
        <f t="shared" si="20"/>
        <v>0.3299999999999983</v>
      </c>
    </row>
    <row r="110" spans="1:39" ht="12.75">
      <c r="A110" s="5">
        <v>105</v>
      </c>
      <c r="B110" s="5" t="s">
        <v>208</v>
      </c>
      <c r="C110" s="20" t="s">
        <v>8</v>
      </c>
      <c r="D110" s="4"/>
      <c r="E110" s="4"/>
      <c r="F110" s="4"/>
      <c r="G110" s="42"/>
      <c r="H110" s="42"/>
      <c r="I110" s="4"/>
      <c r="J110" s="4"/>
      <c r="K110" s="1">
        <f t="shared" si="14"/>
        <v>0</v>
      </c>
      <c r="L110" s="4"/>
      <c r="M110" s="4"/>
      <c r="N110" s="25"/>
      <c r="O110" s="1">
        <f t="shared" si="15"/>
        <v>0</v>
      </c>
      <c r="P110" s="42">
        <v>5</v>
      </c>
      <c r="Q110" s="4">
        <v>17</v>
      </c>
      <c r="R110" s="4">
        <f t="shared" si="16"/>
        <v>22</v>
      </c>
      <c r="S110" s="4">
        <v>40</v>
      </c>
      <c r="T110" s="4">
        <v>4</v>
      </c>
      <c r="U110" s="4"/>
      <c r="V110" s="4"/>
      <c r="W110" s="4"/>
      <c r="X110" s="4"/>
      <c r="Y110" s="29"/>
      <c r="Z110" s="39"/>
      <c r="AA110" s="4"/>
      <c r="AB110" s="4"/>
      <c r="AC110" s="5"/>
      <c r="AD110" s="5"/>
      <c r="AE110" s="4"/>
      <c r="AF110" s="4"/>
      <c r="AG110" s="4"/>
      <c r="AH110" s="4">
        <v>8</v>
      </c>
      <c r="AI110" s="4"/>
      <c r="AJ110" s="12">
        <f t="shared" si="17"/>
        <v>74</v>
      </c>
      <c r="AK110" s="17">
        <f t="shared" si="18"/>
        <v>0.16346673175882467</v>
      </c>
      <c r="AL110" s="30">
        <f t="shared" si="19"/>
        <v>1891.25</v>
      </c>
      <c r="AM110" s="30">
        <f t="shared" si="20"/>
        <v>0</v>
      </c>
    </row>
    <row r="111" spans="1:39" ht="12.75">
      <c r="A111" s="5">
        <v>106</v>
      </c>
      <c r="B111" s="5" t="s">
        <v>322</v>
      </c>
      <c r="C111" s="20" t="s">
        <v>0</v>
      </c>
      <c r="D111" s="4"/>
      <c r="E111" s="4"/>
      <c r="F111" s="4"/>
      <c r="G111" s="42"/>
      <c r="H111" s="42"/>
      <c r="I111" s="4">
        <v>18</v>
      </c>
      <c r="J111" s="4"/>
      <c r="K111" s="1">
        <f t="shared" si="14"/>
        <v>18</v>
      </c>
      <c r="L111" s="4"/>
      <c r="M111" s="4"/>
      <c r="N111" s="25">
        <f>30+12</f>
        <v>42</v>
      </c>
      <c r="O111" s="1">
        <f t="shared" si="15"/>
        <v>42</v>
      </c>
      <c r="P111" s="42"/>
      <c r="Q111" s="4">
        <v>12</v>
      </c>
      <c r="R111" s="4">
        <f t="shared" si="16"/>
        <v>12</v>
      </c>
      <c r="S111" s="4"/>
      <c r="T111" s="4"/>
      <c r="U111" s="4"/>
      <c r="V111" s="4"/>
      <c r="W111" s="4"/>
      <c r="X111" s="4"/>
      <c r="Y111" s="29"/>
      <c r="Z111" s="39"/>
      <c r="AA111" s="4"/>
      <c r="AB111" s="4"/>
      <c r="AC111" s="5"/>
      <c r="AD111" s="5"/>
      <c r="AE111" s="4"/>
      <c r="AF111" s="4"/>
      <c r="AG111" s="4"/>
      <c r="AH111" s="4"/>
      <c r="AI111" s="4"/>
      <c r="AJ111" s="12">
        <f t="shared" si="17"/>
        <v>72</v>
      </c>
      <c r="AK111" s="17">
        <f t="shared" si="18"/>
        <v>0.15904871198155915</v>
      </c>
      <c r="AL111" s="30">
        <f t="shared" si="19"/>
        <v>1893.25</v>
      </c>
      <c r="AM111" s="30">
        <f t="shared" si="20"/>
        <v>2</v>
      </c>
    </row>
    <row r="112" spans="1:39" ht="12.75">
      <c r="A112" s="5">
        <v>107</v>
      </c>
      <c r="B112" s="5" t="s">
        <v>297</v>
      </c>
      <c r="C112" s="20" t="s">
        <v>7</v>
      </c>
      <c r="D112" s="4"/>
      <c r="E112" s="4"/>
      <c r="F112" s="4"/>
      <c r="G112" s="42"/>
      <c r="H112" s="42"/>
      <c r="I112" s="4"/>
      <c r="J112" s="4"/>
      <c r="K112" s="1">
        <f t="shared" si="14"/>
        <v>0</v>
      </c>
      <c r="L112" s="4"/>
      <c r="M112" s="4"/>
      <c r="N112" s="25">
        <v>36</v>
      </c>
      <c r="O112" s="1">
        <f t="shared" si="15"/>
        <v>36</v>
      </c>
      <c r="P112" s="42"/>
      <c r="Q112" s="4"/>
      <c r="R112" s="4">
        <f t="shared" si="16"/>
        <v>0</v>
      </c>
      <c r="S112" s="4"/>
      <c r="T112" s="4"/>
      <c r="U112" s="4"/>
      <c r="V112" s="4"/>
      <c r="W112" s="4">
        <v>25</v>
      </c>
      <c r="X112" s="4"/>
      <c r="Y112" s="29"/>
      <c r="Z112" s="39"/>
      <c r="AA112" s="4">
        <v>10</v>
      </c>
      <c r="AB112" s="4"/>
      <c r="AC112" s="5"/>
      <c r="AD112" s="5"/>
      <c r="AE112" s="4"/>
      <c r="AF112" s="4"/>
      <c r="AG112" s="4"/>
      <c r="AH112" s="4"/>
      <c r="AI112" s="4"/>
      <c r="AJ112" s="12">
        <f t="shared" si="17"/>
        <v>71</v>
      </c>
      <c r="AK112" s="17">
        <f t="shared" si="18"/>
        <v>0.1568397020929264</v>
      </c>
      <c r="AL112" s="30">
        <f t="shared" si="19"/>
        <v>1894.25</v>
      </c>
      <c r="AM112" s="30">
        <f t="shared" si="20"/>
        <v>1</v>
      </c>
    </row>
    <row r="113" spans="1:39" ht="12.75">
      <c r="A113" s="5">
        <v>108</v>
      </c>
      <c r="B113" s="5" t="s">
        <v>213</v>
      </c>
      <c r="C113" s="20" t="s">
        <v>9</v>
      </c>
      <c r="D113" s="4"/>
      <c r="E113" s="4"/>
      <c r="F113" s="4"/>
      <c r="G113" s="42">
        <v>8</v>
      </c>
      <c r="H113" s="42"/>
      <c r="I113" s="4">
        <v>33</v>
      </c>
      <c r="J113" s="4"/>
      <c r="K113" s="1">
        <f t="shared" si="14"/>
        <v>41</v>
      </c>
      <c r="L113" s="4"/>
      <c r="M113" s="4"/>
      <c r="N113" s="25">
        <v>16</v>
      </c>
      <c r="O113" s="1">
        <f t="shared" si="15"/>
        <v>16</v>
      </c>
      <c r="P113" s="42"/>
      <c r="Q113" s="4">
        <v>12</v>
      </c>
      <c r="R113" s="4">
        <f t="shared" si="16"/>
        <v>12</v>
      </c>
      <c r="S113" s="4"/>
      <c r="T113" s="4"/>
      <c r="U113" s="4"/>
      <c r="V113" s="4"/>
      <c r="W113" s="4"/>
      <c r="X113" s="4"/>
      <c r="Y113" s="29"/>
      <c r="Z113" s="39"/>
      <c r="AA113" s="4"/>
      <c r="AB113" s="4"/>
      <c r="AC113" s="5"/>
      <c r="AD113" s="5"/>
      <c r="AE113" s="4"/>
      <c r="AF113" s="4"/>
      <c r="AG113" s="4"/>
      <c r="AH113" s="4"/>
      <c r="AI113" s="4"/>
      <c r="AJ113" s="12">
        <f t="shared" si="17"/>
        <v>69</v>
      </c>
      <c r="AK113" s="17">
        <f t="shared" si="18"/>
        <v>0.15242168231566086</v>
      </c>
      <c r="AL113" s="30">
        <f t="shared" si="19"/>
        <v>1896.25</v>
      </c>
      <c r="AM113" s="30">
        <f t="shared" si="20"/>
        <v>2</v>
      </c>
    </row>
    <row r="114" spans="1:39" ht="12.75">
      <c r="A114" s="5">
        <v>109</v>
      </c>
      <c r="B114" s="5" t="s">
        <v>41</v>
      </c>
      <c r="C114" s="20" t="s">
        <v>10</v>
      </c>
      <c r="D114" s="4"/>
      <c r="E114" s="4"/>
      <c r="F114" s="4"/>
      <c r="G114" s="42"/>
      <c r="H114" s="42"/>
      <c r="I114" s="4"/>
      <c r="J114" s="4"/>
      <c r="K114" s="1">
        <f t="shared" si="14"/>
        <v>0</v>
      </c>
      <c r="L114" s="4"/>
      <c r="M114" s="4"/>
      <c r="N114" s="25"/>
      <c r="O114" s="1">
        <f t="shared" si="15"/>
        <v>0</v>
      </c>
      <c r="P114" s="42">
        <v>10</v>
      </c>
      <c r="Q114" s="4">
        <v>17</v>
      </c>
      <c r="R114" s="4">
        <f t="shared" si="16"/>
        <v>27</v>
      </c>
      <c r="S114" s="4">
        <v>6</v>
      </c>
      <c r="T114" s="4">
        <v>14</v>
      </c>
      <c r="U114" s="4"/>
      <c r="V114" s="4"/>
      <c r="W114" s="4">
        <v>10</v>
      </c>
      <c r="X114" s="4">
        <v>11.5</v>
      </c>
      <c r="Y114" s="29"/>
      <c r="Z114" s="39"/>
      <c r="AA114" s="4"/>
      <c r="AB114" s="4"/>
      <c r="AC114" s="5"/>
      <c r="AD114" s="5"/>
      <c r="AE114" s="4"/>
      <c r="AF114" s="4"/>
      <c r="AG114" s="4"/>
      <c r="AH114" s="4"/>
      <c r="AI114" s="4"/>
      <c r="AJ114" s="12">
        <f t="shared" si="17"/>
        <v>68.5</v>
      </c>
      <c r="AK114" s="17">
        <f t="shared" si="18"/>
        <v>0.15131717737134448</v>
      </c>
      <c r="AL114" s="30">
        <f t="shared" si="19"/>
        <v>1896.75</v>
      </c>
      <c r="AM114" s="30">
        <f t="shared" si="20"/>
        <v>0.5</v>
      </c>
    </row>
    <row r="115" spans="1:39" ht="12.75">
      <c r="A115" s="5">
        <v>110</v>
      </c>
      <c r="B115" s="5" t="s">
        <v>170</v>
      </c>
      <c r="C115" s="20" t="s">
        <v>11</v>
      </c>
      <c r="D115" s="4"/>
      <c r="E115" s="4"/>
      <c r="F115" s="4"/>
      <c r="G115" s="42"/>
      <c r="H115" s="42"/>
      <c r="I115" s="4"/>
      <c r="J115" s="4"/>
      <c r="K115" s="1">
        <f t="shared" si="14"/>
        <v>0</v>
      </c>
      <c r="L115" s="4"/>
      <c r="M115" s="4"/>
      <c r="N115" s="25">
        <v>17</v>
      </c>
      <c r="O115" s="1">
        <f t="shared" si="15"/>
        <v>17</v>
      </c>
      <c r="P115" s="42"/>
      <c r="Q115" s="4">
        <v>2</v>
      </c>
      <c r="R115" s="4">
        <f t="shared" si="16"/>
        <v>2</v>
      </c>
      <c r="S115" s="4">
        <v>29</v>
      </c>
      <c r="T115" s="4">
        <v>15</v>
      </c>
      <c r="U115" s="4"/>
      <c r="V115" s="4"/>
      <c r="W115" s="4"/>
      <c r="X115" s="4"/>
      <c r="Y115" s="29"/>
      <c r="Z115" s="39"/>
      <c r="AA115" s="4"/>
      <c r="AB115" s="4"/>
      <c r="AC115" s="5"/>
      <c r="AD115" s="5"/>
      <c r="AE115" s="4"/>
      <c r="AF115" s="4"/>
      <c r="AG115" s="4"/>
      <c r="AH115" s="4"/>
      <c r="AI115" s="4"/>
      <c r="AJ115" s="12">
        <f t="shared" si="17"/>
        <v>63</v>
      </c>
      <c r="AK115" s="17">
        <f t="shared" si="18"/>
        <v>0.13916762298386426</v>
      </c>
      <c r="AL115" s="30">
        <f t="shared" si="19"/>
        <v>1902.25</v>
      </c>
      <c r="AM115" s="30">
        <f t="shared" si="20"/>
        <v>5.5</v>
      </c>
    </row>
    <row r="116" spans="1:39" ht="12.75">
      <c r="A116" s="5">
        <v>111</v>
      </c>
      <c r="B116" s="5" t="s">
        <v>163</v>
      </c>
      <c r="C116" s="20" t="s">
        <v>8</v>
      </c>
      <c r="D116" s="4"/>
      <c r="E116" s="4"/>
      <c r="F116" s="4"/>
      <c r="G116" s="42"/>
      <c r="H116" s="42">
        <v>8</v>
      </c>
      <c r="I116" s="4"/>
      <c r="J116" s="4"/>
      <c r="K116" s="1">
        <f t="shared" si="14"/>
        <v>8</v>
      </c>
      <c r="L116" s="4"/>
      <c r="M116" s="4"/>
      <c r="N116" s="25">
        <v>44</v>
      </c>
      <c r="O116" s="1">
        <f t="shared" si="15"/>
        <v>44</v>
      </c>
      <c r="P116" s="42"/>
      <c r="Q116" s="4"/>
      <c r="R116" s="4">
        <f t="shared" si="16"/>
        <v>0</v>
      </c>
      <c r="S116" s="4">
        <v>8</v>
      </c>
      <c r="T116" s="4">
        <v>2</v>
      </c>
      <c r="U116" s="4"/>
      <c r="V116" s="4"/>
      <c r="W116" s="4"/>
      <c r="X116" s="4"/>
      <c r="Y116" s="29"/>
      <c r="Z116" s="39"/>
      <c r="AA116" s="4"/>
      <c r="AB116" s="4"/>
      <c r="AC116" s="5"/>
      <c r="AD116" s="5"/>
      <c r="AE116" s="4"/>
      <c r="AF116" s="4"/>
      <c r="AG116" s="4"/>
      <c r="AH116" s="4"/>
      <c r="AI116" s="4"/>
      <c r="AJ116" s="12">
        <f t="shared" si="17"/>
        <v>62</v>
      </c>
      <c r="AK116" s="17">
        <f t="shared" si="18"/>
        <v>0.1369586130952315</v>
      </c>
      <c r="AL116" s="30">
        <f t="shared" si="19"/>
        <v>1903.25</v>
      </c>
      <c r="AM116" s="30">
        <f t="shared" si="20"/>
        <v>1</v>
      </c>
    </row>
    <row r="117" spans="1:39" ht="12.75">
      <c r="A117" s="5">
        <v>112</v>
      </c>
      <c r="B117" s="5" t="s">
        <v>205</v>
      </c>
      <c r="C117" s="20" t="s">
        <v>14</v>
      </c>
      <c r="D117" s="4"/>
      <c r="E117" s="4"/>
      <c r="F117" s="4"/>
      <c r="G117" s="42"/>
      <c r="H117" s="42"/>
      <c r="I117" s="4"/>
      <c r="J117" s="4"/>
      <c r="K117" s="1">
        <f t="shared" si="14"/>
        <v>0</v>
      </c>
      <c r="L117" s="4"/>
      <c r="M117" s="4"/>
      <c r="N117" s="25"/>
      <c r="O117" s="1">
        <f t="shared" si="15"/>
        <v>0</v>
      </c>
      <c r="P117" s="42">
        <v>15</v>
      </c>
      <c r="Q117" s="4">
        <v>30</v>
      </c>
      <c r="R117" s="4">
        <f t="shared" si="16"/>
        <v>45</v>
      </c>
      <c r="S117" s="4">
        <v>7</v>
      </c>
      <c r="T117" s="4">
        <v>2</v>
      </c>
      <c r="U117" s="4"/>
      <c r="V117" s="4"/>
      <c r="W117" s="4"/>
      <c r="X117" s="4"/>
      <c r="Y117" s="29"/>
      <c r="Z117" s="39"/>
      <c r="AA117" s="4"/>
      <c r="AB117" s="4"/>
      <c r="AC117" s="5"/>
      <c r="AD117" s="5"/>
      <c r="AE117" s="4">
        <v>4</v>
      </c>
      <c r="AF117" s="4"/>
      <c r="AG117" s="4">
        <v>2</v>
      </c>
      <c r="AH117" s="4"/>
      <c r="AI117" s="4"/>
      <c r="AJ117" s="12">
        <f t="shared" si="17"/>
        <v>60</v>
      </c>
      <c r="AK117" s="17">
        <f t="shared" si="18"/>
        <v>0.13254059331796597</v>
      </c>
      <c r="AL117" s="30">
        <f t="shared" si="19"/>
        <v>1905.25</v>
      </c>
      <c r="AM117" s="30">
        <f t="shared" si="20"/>
        <v>2</v>
      </c>
    </row>
    <row r="118" spans="1:39" ht="12.75">
      <c r="A118" s="5">
        <v>113</v>
      </c>
      <c r="B118" s="5" t="s">
        <v>141</v>
      </c>
      <c r="C118" s="20" t="s">
        <v>9</v>
      </c>
      <c r="D118" s="4"/>
      <c r="E118" s="4"/>
      <c r="F118" s="4"/>
      <c r="G118" s="42"/>
      <c r="H118" s="42"/>
      <c r="I118" s="4"/>
      <c r="J118" s="4"/>
      <c r="K118" s="1">
        <f t="shared" si="14"/>
        <v>0</v>
      </c>
      <c r="L118" s="4"/>
      <c r="M118" s="4"/>
      <c r="N118" s="25"/>
      <c r="O118" s="1">
        <f t="shared" si="15"/>
        <v>0</v>
      </c>
      <c r="P118" s="42"/>
      <c r="Q118" s="4">
        <v>21</v>
      </c>
      <c r="R118" s="4">
        <f t="shared" si="16"/>
        <v>21</v>
      </c>
      <c r="S118" s="4">
        <v>20</v>
      </c>
      <c r="T118" s="4">
        <v>19</v>
      </c>
      <c r="U118" s="4"/>
      <c r="V118" s="4"/>
      <c r="W118" s="4"/>
      <c r="X118" s="4"/>
      <c r="Y118" s="29"/>
      <c r="Z118" s="39"/>
      <c r="AA118" s="4"/>
      <c r="AB118" s="4"/>
      <c r="AC118" s="5"/>
      <c r="AD118" s="5"/>
      <c r="AE118" s="4"/>
      <c r="AF118" s="4"/>
      <c r="AG118" s="4"/>
      <c r="AH118" s="4"/>
      <c r="AI118" s="4"/>
      <c r="AJ118" s="12">
        <f t="shared" si="17"/>
        <v>60</v>
      </c>
      <c r="AK118" s="17">
        <f t="shared" si="18"/>
        <v>0.13254059331796597</v>
      </c>
      <c r="AL118" s="30">
        <f t="shared" si="19"/>
        <v>1905.25</v>
      </c>
      <c r="AM118" s="30">
        <f t="shared" si="20"/>
        <v>0</v>
      </c>
    </row>
    <row r="119" spans="1:39" ht="12.75">
      <c r="A119" s="5">
        <v>114</v>
      </c>
      <c r="B119" s="5" t="s">
        <v>273</v>
      </c>
      <c r="C119" s="20" t="s">
        <v>7</v>
      </c>
      <c r="D119" s="4"/>
      <c r="E119" s="4"/>
      <c r="F119" s="4"/>
      <c r="G119" s="42"/>
      <c r="H119" s="42"/>
      <c r="I119" s="4"/>
      <c r="J119" s="4"/>
      <c r="K119" s="1">
        <f t="shared" si="14"/>
        <v>0</v>
      </c>
      <c r="L119" s="4"/>
      <c r="M119" s="4"/>
      <c r="N119" s="25"/>
      <c r="O119" s="1">
        <f t="shared" si="15"/>
        <v>0</v>
      </c>
      <c r="P119" s="42"/>
      <c r="Q119" s="4">
        <v>10</v>
      </c>
      <c r="R119" s="4">
        <f t="shared" si="16"/>
        <v>10</v>
      </c>
      <c r="S119" s="4">
        <v>7</v>
      </c>
      <c r="T119" s="4">
        <v>3</v>
      </c>
      <c r="U119" s="4"/>
      <c r="V119" s="4">
        <v>40</v>
      </c>
      <c r="W119" s="4"/>
      <c r="X119" s="4"/>
      <c r="Y119" s="29"/>
      <c r="Z119" s="39"/>
      <c r="AA119" s="4"/>
      <c r="AB119" s="4"/>
      <c r="AC119" s="5"/>
      <c r="AD119" s="5"/>
      <c r="AE119" s="4"/>
      <c r="AF119" s="4"/>
      <c r="AG119" s="4"/>
      <c r="AH119" s="4"/>
      <c r="AI119" s="4"/>
      <c r="AJ119" s="12">
        <f t="shared" si="17"/>
        <v>60</v>
      </c>
      <c r="AK119" s="17">
        <f t="shared" si="18"/>
        <v>0.13254059331796597</v>
      </c>
      <c r="AL119" s="30">
        <f t="shared" si="19"/>
        <v>1905.25</v>
      </c>
      <c r="AM119" s="30">
        <f t="shared" si="20"/>
        <v>0</v>
      </c>
    </row>
    <row r="120" spans="1:39" ht="12.75">
      <c r="A120" s="5">
        <v>115</v>
      </c>
      <c r="B120" s="5" t="s">
        <v>120</v>
      </c>
      <c r="C120" s="20" t="s">
        <v>6</v>
      </c>
      <c r="D120" s="4"/>
      <c r="E120" s="4"/>
      <c r="F120" s="4"/>
      <c r="G120" s="42"/>
      <c r="H120" s="42"/>
      <c r="I120" s="4"/>
      <c r="J120" s="4"/>
      <c r="K120" s="1">
        <f t="shared" si="14"/>
        <v>0</v>
      </c>
      <c r="L120" s="4"/>
      <c r="M120" s="4"/>
      <c r="N120" s="25">
        <v>24</v>
      </c>
      <c r="O120" s="1">
        <f t="shared" si="15"/>
        <v>24</v>
      </c>
      <c r="P120" s="42"/>
      <c r="Q120" s="4">
        <v>10</v>
      </c>
      <c r="R120" s="4">
        <f t="shared" si="16"/>
        <v>10</v>
      </c>
      <c r="S120" s="4">
        <v>7</v>
      </c>
      <c r="T120" s="4"/>
      <c r="U120" s="4"/>
      <c r="V120" s="4"/>
      <c r="W120" s="4"/>
      <c r="X120" s="4">
        <v>14.5</v>
      </c>
      <c r="Y120" s="29"/>
      <c r="Z120" s="39"/>
      <c r="AA120" s="4"/>
      <c r="AB120" s="4"/>
      <c r="AC120" s="5"/>
      <c r="AD120" s="5"/>
      <c r="AE120" s="4"/>
      <c r="AF120" s="4"/>
      <c r="AG120" s="4">
        <v>2</v>
      </c>
      <c r="AH120" s="4"/>
      <c r="AI120" s="4"/>
      <c r="AJ120" s="12">
        <f t="shared" si="17"/>
        <v>57.5</v>
      </c>
      <c r="AK120" s="17">
        <f t="shared" si="18"/>
        <v>0.12701806859638404</v>
      </c>
      <c r="AL120" s="30">
        <f t="shared" si="19"/>
        <v>1907.75</v>
      </c>
      <c r="AM120" s="30">
        <f t="shared" si="20"/>
        <v>2.5</v>
      </c>
    </row>
    <row r="121" spans="1:39" ht="12.75">
      <c r="A121" s="5">
        <v>116</v>
      </c>
      <c r="B121" s="5" t="s">
        <v>98</v>
      </c>
      <c r="C121" s="20" t="s">
        <v>7</v>
      </c>
      <c r="D121" s="4"/>
      <c r="E121" s="4"/>
      <c r="F121" s="4"/>
      <c r="G121" s="42"/>
      <c r="H121" s="42"/>
      <c r="I121" s="4"/>
      <c r="J121" s="4"/>
      <c r="K121" s="1">
        <f t="shared" si="14"/>
        <v>0</v>
      </c>
      <c r="L121" s="4"/>
      <c r="M121" s="4"/>
      <c r="N121" s="25">
        <v>26</v>
      </c>
      <c r="O121" s="1">
        <f t="shared" si="15"/>
        <v>26</v>
      </c>
      <c r="P121" s="42"/>
      <c r="Q121" s="4"/>
      <c r="R121" s="4">
        <f t="shared" si="16"/>
        <v>0</v>
      </c>
      <c r="S121" s="4"/>
      <c r="T121" s="4">
        <v>3</v>
      </c>
      <c r="U121" s="4"/>
      <c r="V121" s="4"/>
      <c r="W121" s="4">
        <v>25</v>
      </c>
      <c r="X121" s="4"/>
      <c r="Y121" s="29"/>
      <c r="Z121" s="39"/>
      <c r="AA121" s="4">
        <v>2</v>
      </c>
      <c r="AB121" s="4"/>
      <c r="AC121" s="5"/>
      <c r="AD121" s="5"/>
      <c r="AE121" s="4"/>
      <c r="AF121" s="4"/>
      <c r="AG121" s="4"/>
      <c r="AH121" s="4"/>
      <c r="AI121" s="4"/>
      <c r="AJ121" s="12">
        <f t="shared" si="17"/>
        <v>56</v>
      </c>
      <c r="AK121" s="17">
        <f t="shared" si="18"/>
        <v>0.1237045537634349</v>
      </c>
      <c r="AL121" s="30">
        <f t="shared" si="19"/>
        <v>1909.25</v>
      </c>
      <c r="AM121" s="30">
        <f t="shared" si="20"/>
        <v>1.5</v>
      </c>
    </row>
    <row r="122" spans="1:39" ht="12.75">
      <c r="A122" s="5">
        <v>117</v>
      </c>
      <c r="B122" s="5" t="s">
        <v>130</v>
      </c>
      <c r="C122" s="20" t="s">
        <v>2</v>
      </c>
      <c r="D122" s="4"/>
      <c r="E122" s="4"/>
      <c r="F122" s="4"/>
      <c r="G122" s="42"/>
      <c r="H122" s="42"/>
      <c r="I122" s="4">
        <v>18</v>
      </c>
      <c r="J122" s="4"/>
      <c r="K122" s="1">
        <f t="shared" si="14"/>
        <v>18</v>
      </c>
      <c r="L122" s="4"/>
      <c r="M122" s="4"/>
      <c r="N122" s="25"/>
      <c r="O122" s="1">
        <f t="shared" si="15"/>
        <v>0</v>
      </c>
      <c r="P122" s="42">
        <v>3</v>
      </c>
      <c r="Q122" s="4">
        <v>25</v>
      </c>
      <c r="R122" s="4">
        <f t="shared" si="16"/>
        <v>28</v>
      </c>
      <c r="S122" s="4">
        <v>3</v>
      </c>
      <c r="T122" s="4">
        <v>6</v>
      </c>
      <c r="U122" s="4"/>
      <c r="V122" s="4"/>
      <c r="W122" s="4"/>
      <c r="X122" s="4"/>
      <c r="Y122" s="29"/>
      <c r="Z122" s="39"/>
      <c r="AA122" s="4"/>
      <c r="AB122" s="4"/>
      <c r="AC122" s="5"/>
      <c r="AD122" s="5"/>
      <c r="AE122" s="4"/>
      <c r="AF122" s="4"/>
      <c r="AG122" s="4"/>
      <c r="AH122" s="4"/>
      <c r="AI122" s="4"/>
      <c r="AJ122" s="12">
        <f t="shared" si="17"/>
        <v>55</v>
      </c>
      <c r="AK122" s="17">
        <f t="shared" si="18"/>
        <v>0.12149554387480213</v>
      </c>
      <c r="AL122" s="30">
        <f t="shared" si="19"/>
        <v>1910.25</v>
      </c>
      <c r="AM122" s="30">
        <f t="shared" si="20"/>
        <v>1</v>
      </c>
    </row>
    <row r="123" spans="1:39" ht="12.75">
      <c r="A123" s="5">
        <v>118</v>
      </c>
      <c r="B123" s="5" t="s">
        <v>30</v>
      </c>
      <c r="C123" s="20" t="s">
        <v>8</v>
      </c>
      <c r="D123" s="4"/>
      <c r="E123" s="4"/>
      <c r="F123" s="4"/>
      <c r="G123" s="42"/>
      <c r="H123" s="42"/>
      <c r="I123" s="4"/>
      <c r="J123" s="4"/>
      <c r="K123" s="1">
        <f t="shared" si="14"/>
        <v>0</v>
      </c>
      <c r="L123" s="4"/>
      <c r="M123" s="4"/>
      <c r="N123" s="25">
        <v>6</v>
      </c>
      <c r="O123" s="1">
        <f t="shared" si="15"/>
        <v>6</v>
      </c>
      <c r="P123" s="42"/>
      <c r="Q123" s="4">
        <v>24</v>
      </c>
      <c r="R123" s="4">
        <f t="shared" si="16"/>
        <v>24</v>
      </c>
      <c r="S123" s="4">
        <v>4</v>
      </c>
      <c r="T123" s="4">
        <v>11</v>
      </c>
      <c r="U123" s="4"/>
      <c r="V123" s="4"/>
      <c r="W123" s="4">
        <v>10</v>
      </c>
      <c r="X123" s="4"/>
      <c r="Y123" s="29"/>
      <c r="Z123" s="39"/>
      <c r="AA123" s="4"/>
      <c r="AB123" s="4"/>
      <c r="AC123" s="5"/>
      <c r="AD123" s="5"/>
      <c r="AE123" s="4"/>
      <c r="AF123" s="4"/>
      <c r="AG123" s="4"/>
      <c r="AH123" s="4"/>
      <c r="AI123" s="4"/>
      <c r="AJ123" s="12">
        <f t="shared" si="17"/>
        <v>55</v>
      </c>
      <c r="AK123" s="17">
        <f t="shared" si="18"/>
        <v>0.12149554387480213</v>
      </c>
      <c r="AL123" s="30">
        <f t="shared" si="19"/>
        <v>1910.25</v>
      </c>
      <c r="AM123" s="30">
        <f t="shared" si="20"/>
        <v>0</v>
      </c>
    </row>
    <row r="124" spans="1:39" ht="12.75">
      <c r="A124" s="5">
        <v>119</v>
      </c>
      <c r="B124" s="5" t="s">
        <v>128</v>
      </c>
      <c r="C124" s="20" t="s">
        <v>15</v>
      </c>
      <c r="D124" s="4"/>
      <c r="E124" s="4"/>
      <c r="F124" s="4"/>
      <c r="G124" s="42"/>
      <c r="H124" s="42"/>
      <c r="I124" s="4"/>
      <c r="J124" s="4"/>
      <c r="K124" s="1">
        <f t="shared" si="14"/>
        <v>0</v>
      </c>
      <c r="L124" s="4"/>
      <c r="M124" s="4"/>
      <c r="N124" s="25">
        <v>21</v>
      </c>
      <c r="O124" s="1">
        <f t="shared" si="15"/>
        <v>21</v>
      </c>
      <c r="P124" s="42"/>
      <c r="Q124" s="4"/>
      <c r="R124" s="4">
        <f t="shared" si="16"/>
        <v>0</v>
      </c>
      <c r="S124" s="4">
        <v>2</v>
      </c>
      <c r="T124" s="4">
        <v>3</v>
      </c>
      <c r="U124" s="4"/>
      <c r="V124" s="4"/>
      <c r="W124" s="4">
        <v>25</v>
      </c>
      <c r="X124" s="4"/>
      <c r="Y124" s="29"/>
      <c r="Z124" s="39"/>
      <c r="AA124" s="4">
        <v>2</v>
      </c>
      <c r="AB124" s="4"/>
      <c r="AC124" s="5"/>
      <c r="AD124" s="5"/>
      <c r="AE124" s="4"/>
      <c r="AF124" s="4"/>
      <c r="AG124" s="4"/>
      <c r="AH124" s="4"/>
      <c r="AI124" s="4"/>
      <c r="AJ124" s="12">
        <f t="shared" si="17"/>
        <v>53</v>
      </c>
      <c r="AK124" s="17">
        <f t="shared" si="18"/>
        <v>0.1170775240975366</v>
      </c>
      <c r="AL124" s="30">
        <f t="shared" si="19"/>
        <v>1912.25</v>
      </c>
      <c r="AM124" s="30">
        <f t="shared" si="20"/>
        <v>2</v>
      </c>
    </row>
    <row r="125" spans="1:39" ht="12.75">
      <c r="A125" s="5">
        <v>120</v>
      </c>
      <c r="B125" s="5" t="s">
        <v>39</v>
      </c>
      <c r="C125" s="20" t="s">
        <v>9</v>
      </c>
      <c r="D125" s="4"/>
      <c r="E125" s="4"/>
      <c r="F125" s="4"/>
      <c r="G125" s="42"/>
      <c r="H125" s="42"/>
      <c r="I125" s="4">
        <v>15.3</v>
      </c>
      <c r="J125" s="4"/>
      <c r="K125" s="1">
        <f t="shared" si="14"/>
        <v>15.3</v>
      </c>
      <c r="L125" s="4"/>
      <c r="M125" s="4"/>
      <c r="N125" s="25"/>
      <c r="O125" s="1">
        <f t="shared" si="15"/>
        <v>0</v>
      </c>
      <c r="P125" s="42"/>
      <c r="Q125" s="4">
        <v>15</v>
      </c>
      <c r="R125" s="4">
        <f t="shared" si="16"/>
        <v>15</v>
      </c>
      <c r="S125" s="4"/>
      <c r="T125" s="4">
        <v>16</v>
      </c>
      <c r="U125" s="4"/>
      <c r="V125" s="4"/>
      <c r="W125" s="4"/>
      <c r="X125" s="4"/>
      <c r="Y125" s="29"/>
      <c r="Z125" s="39"/>
      <c r="AA125" s="4"/>
      <c r="AB125" s="4"/>
      <c r="AC125" s="5"/>
      <c r="AD125" s="5"/>
      <c r="AE125" s="4">
        <v>4</v>
      </c>
      <c r="AF125" s="4"/>
      <c r="AG125" s="4">
        <v>2</v>
      </c>
      <c r="AH125" s="4"/>
      <c r="AI125" s="4"/>
      <c r="AJ125" s="12">
        <f t="shared" si="17"/>
        <v>52.3</v>
      </c>
      <c r="AK125" s="17">
        <f t="shared" si="18"/>
        <v>0.11553121717549367</v>
      </c>
      <c r="AL125" s="30">
        <f t="shared" si="19"/>
        <v>1912.95</v>
      </c>
      <c r="AM125" s="30">
        <f t="shared" si="20"/>
        <v>0.7000000000000028</v>
      </c>
    </row>
    <row r="126" spans="1:39" ht="12.75">
      <c r="A126" s="5">
        <v>121</v>
      </c>
      <c r="B126" s="5" t="s">
        <v>267</v>
      </c>
      <c r="C126" s="20" t="s">
        <v>7</v>
      </c>
      <c r="D126" s="4"/>
      <c r="E126" s="4"/>
      <c r="F126" s="4"/>
      <c r="G126" s="42"/>
      <c r="H126" s="42"/>
      <c r="I126" s="4"/>
      <c r="J126" s="4"/>
      <c r="K126" s="1">
        <f t="shared" si="14"/>
        <v>0</v>
      </c>
      <c r="L126" s="4"/>
      <c r="M126" s="4"/>
      <c r="N126" s="25">
        <v>20</v>
      </c>
      <c r="O126" s="1">
        <f t="shared" si="15"/>
        <v>20</v>
      </c>
      <c r="P126" s="42"/>
      <c r="Q126" s="4">
        <v>8</v>
      </c>
      <c r="R126" s="4">
        <f t="shared" si="16"/>
        <v>8</v>
      </c>
      <c r="S126" s="4">
        <v>6</v>
      </c>
      <c r="T126" s="4">
        <v>18</v>
      </c>
      <c r="U126" s="4"/>
      <c r="V126" s="4"/>
      <c r="W126" s="4"/>
      <c r="X126" s="4"/>
      <c r="Y126" s="29"/>
      <c r="Z126" s="39"/>
      <c r="AA126" s="4"/>
      <c r="AB126" s="4"/>
      <c r="AC126" s="5"/>
      <c r="AD126" s="5"/>
      <c r="AE126" s="4"/>
      <c r="AF126" s="4"/>
      <c r="AG126" s="4"/>
      <c r="AH126" s="4"/>
      <c r="AI126" s="4"/>
      <c r="AJ126" s="12">
        <f t="shared" si="17"/>
        <v>52</v>
      </c>
      <c r="AK126" s="17">
        <f t="shared" si="18"/>
        <v>0.11486851420890383</v>
      </c>
      <c r="AL126" s="30">
        <f t="shared" si="19"/>
        <v>1913.25</v>
      </c>
      <c r="AM126" s="30">
        <f t="shared" si="20"/>
        <v>0.29999999999999716</v>
      </c>
    </row>
    <row r="127" spans="1:39" ht="12.75">
      <c r="A127" s="5">
        <v>122</v>
      </c>
      <c r="B127" s="5" t="s">
        <v>206</v>
      </c>
      <c r="C127" s="20" t="s">
        <v>9</v>
      </c>
      <c r="D127" s="4"/>
      <c r="E127" s="4"/>
      <c r="F127" s="4"/>
      <c r="G127" s="42"/>
      <c r="H127" s="42"/>
      <c r="I127" s="4">
        <v>3</v>
      </c>
      <c r="J127" s="4"/>
      <c r="K127" s="1">
        <f t="shared" si="14"/>
        <v>3</v>
      </c>
      <c r="L127" s="4"/>
      <c r="M127" s="4"/>
      <c r="N127" s="25">
        <v>16</v>
      </c>
      <c r="O127" s="1">
        <f t="shared" si="15"/>
        <v>16</v>
      </c>
      <c r="P127" s="42"/>
      <c r="Q127" s="4">
        <v>10</v>
      </c>
      <c r="R127" s="4">
        <f t="shared" si="16"/>
        <v>10</v>
      </c>
      <c r="S127" s="4">
        <v>19</v>
      </c>
      <c r="T127" s="4">
        <v>3</v>
      </c>
      <c r="U127" s="4"/>
      <c r="V127" s="4"/>
      <c r="W127" s="4"/>
      <c r="X127" s="4"/>
      <c r="Y127" s="29"/>
      <c r="Z127" s="39"/>
      <c r="AA127" s="4"/>
      <c r="AB127" s="4"/>
      <c r="AC127" s="5"/>
      <c r="AD127" s="5"/>
      <c r="AE127" s="4"/>
      <c r="AF127" s="4"/>
      <c r="AG127" s="4"/>
      <c r="AH127" s="4"/>
      <c r="AI127" s="4"/>
      <c r="AJ127" s="12">
        <f t="shared" si="17"/>
        <v>51</v>
      </c>
      <c r="AK127" s="17">
        <f t="shared" si="18"/>
        <v>0.11265950432027107</v>
      </c>
      <c r="AL127" s="30">
        <f t="shared" si="19"/>
        <v>1914.25</v>
      </c>
      <c r="AM127" s="30">
        <f t="shared" si="20"/>
        <v>1</v>
      </c>
    </row>
    <row r="128" spans="1:39" ht="12.75">
      <c r="A128" s="5">
        <v>123</v>
      </c>
      <c r="B128" s="5" t="s">
        <v>294</v>
      </c>
      <c r="C128" s="20" t="s">
        <v>15</v>
      </c>
      <c r="D128" s="4"/>
      <c r="E128" s="4"/>
      <c r="F128" s="4"/>
      <c r="G128" s="42"/>
      <c r="H128" s="42"/>
      <c r="I128" s="4">
        <v>32.5</v>
      </c>
      <c r="J128" s="4"/>
      <c r="K128" s="1">
        <f t="shared" si="14"/>
        <v>32.5</v>
      </c>
      <c r="L128" s="4"/>
      <c r="M128" s="4"/>
      <c r="N128" s="25"/>
      <c r="O128" s="1">
        <f t="shared" si="15"/>
        <v>0</v>
      </c>
      <c r="P128" s="42"/>
      <c r="Q128" s="4">
        <v>3</v>
      </c>
      <c r="R128" s="4">
        <f t="shared" si="16"/>
        <v>3</v>
      </c>
      <c r="S128" s="4">
        <v>1</v>
      </c>
      <c r="T128" s="4"/>
      <c r="U128" s="4"/>
      <c r="V128" s="4"/>
      <c r="W128" s="4">
        <v>14</v>
      </c>
      <c r="X128" s="4"/>
      <c r="Y128" s="29"/>
      <c r="Z128" s="39"/>
      <c r="AA128" s="4"/>
      <c r="AB128" s="4"/>
      <c r="AC128" s="5"/>
      <c r="AD128" s="5"/>
      <c r="AE128" s="4"/>
      <c r="AF128" s="4"/>
      <c r="AG128" s="4"/>
      <c r="AH128" s="4"/>
      <c r="AI128" s="4"/>
      <c r="AJ128" s="12">
        <f t="shared" si="17"/>
        <v>50.5</v>
      </c>
      <c r="AK128" s="17">
        <f t="shared" si="18"/>
        <v>0.11155499937595469</v>
      </c>
      <c r="AL128" s="30">
        <f t="shared" si="19"/>
        <v>1914.75</v>
      </c>
      <c r="AM128" s="30">
        <f t="shared" si="20"/>
        <v>0.5</v>
      </c>
    </row>
    <row r="129" spans="1:39" ht="12.75">
      <c r="A129" s="5">
        <v>124</v>
      </c>
      <c r="B129" s="5" t="s">
        <v>307</v>
      </c>
      <c r="C129" s="20" t="s">
        <v>8</v>
      </c>
      <c r="D129" s="4"/>
      <c r="E129" s="4"/>
      <c r="F129" s="4"/>
      <c r="G129" s="42"/>
      <c r="H129" s="42"/>
      <c r="I129" s="4"/>
      <c r="J129" s="4"/>
      <c r="K129" s="1">
        <f t="shared" si="14"/>
        <v>0</v>
      </c>
      <c r="L129" s="4"/>
      <c r="M129" s="4"/>
      <c r="N129" s="25">
        <v>8</v>
      </c>
      <c r="O129" s="1">
        <f t="shared" si="15"/>
        <v>8</v>
      </c>
      <c r="P129" s="42"/>
      <c r="Q129" s="4">
        <f>21+4</f>
        <v>25</v>
      </c>
      <c r="R129" s="4">
        <f t="shared" si="16"/>
        <v>25</v>
      </c>
      <c r="S129" s="4">
        <f>7+9</f>
        <v>16</v>
      </c>
      <c r="T129" s="4">
        <v>1</v>
      </c>
      <c r="U129" s="4"/>
      <c r="V129" s="4"/>
      <c r="W129" s="4"/>
      <c r="X129" s="4"/>
      <c r="Y129" s="29"/>
      <c r="Z129" s="39"/>
      <c r="AA129" s="4">
        <v>0.5</v>
      </c>
      <c r="AB129" s="4"/>
      <c r="AC129" s="5"/>
      <c r="AD129" s="5"/>
      <c r="AE129" s="4"/>
      <c r="AF129" s="4"/>
      <c r="AG129" s="4"/>
      <c r="AH129" s="4"/>
      <c r="AI129" s="4"/>
      <c r="AJ129" s="12">
        <f t="shared" si="17"/>
        <v>50.5</v>
      </c>
      <c r="AK129" s="17">
        <f t="shared" si="18"/>
        <v>0.11155499937595469</v>
      </c>
      <c r="AL129" s="30">
        <f t="shared" si="19"/>
        <v>1914.75</v>
      </c>
      <c r="AM129" s="30">
        <f t="shared" si="20"/>
        <v>0</v>
      </c>
    </row>
    <row r="130" spans="1:39" ht="12.75">
      <c r="A130" s="5">
        <v>125</v>
      </c>
      <c r="B130" s="5" t="s">
        <v>40</v>
      </c>
      <c r="C130" s="20" t="s">
        <v>2</v>
      </c>
      <c r="D130" s="4"/>
      <c r="E130" s="4"/>
      <c r="F130" s="4"/>
      <c r="G130" s="42"/>
      <c r="H130" s="42"/>
      <c r="I130" s="4">
        <v>5</v>
      </c>
      <c r="J130" s="4"/>
      <c r="K130" s="1">
        <f t="shared" si="14"/>
        <v>5</v>
      </c>
      <c r="L130" s="4"/>
      <c r="M130" s="4"/>
      <c r="N130" s="25">
        <v>20</v>
      </c>
      <c r="O130" s="1">
        <f t="shared" si="15"/>
        <v>20</v>
      </c>
      <c r="P130" s="42"/>
      <c r="Q130" s="4">
        <v>7</v>
      </c>
      <c r="R130" s="4">
        <f t="shared" si="16"/>
        <v>7</v>
      </c>
      <c r="S130" s="4">
        <v>10</v>
      </c>
      <c r="T130" s="4">
        <v>6</v>
      </c>
      <c r="U130" s="4"/>
      <c r="V130" s="4"/>
      <c r="W130" s="4"/>
      <c r="X130" s="4"/>
      <c r="Y130" s="29"/>
      <c r="Z130" s="39"/>
      <c r="AA130" s="4"/>
      <c r="AB130" s="4"/>
      <c r="AC130" s="5"/>
      <c r="AD130" s="5"/>
      <c r="AE130" s="4"/>
      <c r="AF130" s="4"/>
      <c r="AG130" s="4">
        <v>2</v>
      </c>
      <c r="AH130" s="4"/>
      <c r="AI130" s="4"/>
      <c r="AJ130" s="12">
        <f t="shared" si="17"/>
        <v>50</v>
      </c>
      <c r="AK130" s="17">
        <f t="shared" si="18"/>
        <v>0.1104504944316383</v>
      </c>
      <c r="AL130" s="30">
        <f t="shared" si="19"/>
        <v>1915.25</v>
      </c>
      <c r="AM130" s="30">
        <f t="shared" si="20"/>
        <v>0.5</v>
      </c>
    </row>
    <row r="131" spans="1:39" ht="12.75">
      <c r="A131" s="5">
        <v>126</v>
      </c>
      <c r="B131" s="57" t="s">
        <v>94</v>
      </c>
      <c r="C131" s="20" t="s">
        <v>12</v>
      </c>
      <c r="D131" s="4"/>
      <c r="E131" s="4"/>
      <c r="F131" s="4"/>
      <c r="G131" s="42"/>
      <c r="H131" s="42"/>
      <c r="I131" s="4">
        <v>8</v>
      </c>
      <c r="J131" s="4"/>
      <c r="K131" s="1">
        <f t="shared" si="14"/>
        <v>8</v>
      </c>
      <c r="L131" s="4"/>
      <c r="M131" s="4"/>
      <c r="N131" s="25"/>
      <c r="O131" s="1">
        <f t="shared" si="15"/>
        <v>0</v>
      </c>
      <c r="P131" s="42"/>
      <c r="Q131" s="4"/>
      <c r="R131" s="4">
        <f t="shared" si="16"/>
        <v>0</v>
      </c>
      <c r="S131" s="4"/>
      <c r="T131" s="4">
        <v>14</v>
      </c>
      <c r="U131" s="4"/>
      <c r="V131" s="4"/>
      <c r="W131" s="4"/>
      <c r="X131" s="4">
        <v>27</v>
      </c>
      <c r="Y131" s="29"/>
      <c r="Z131" s="39"/>
      <c r="AA131" s="4"/>
      <c r="AB131" s="4"/>
      <c r="AC131" s="5"/>
      <c r="AD131" s="5"/>
      <c r="AE131" s="4"/>
      <c r="AF131" s="4"/>
      <c r="AG131" s="4"/>
      <c r="AH131" s="4"/>
      <c r="AI131" s="4"/>
      <c r="AJ131" s="12">
        <f t="shared" si="17"/>
        <v>49</v>
      </c>
      <c r="AK131" s="17">
        <f t="shared" si="18"/>
        <v>0.10824148454300554</v>
      </c>
      <c r="AL131" s="30">
        <f t="shared" si="19"/>
        <v>1916.25</v>
      </c>
      <c r="AM131" s="30">
        <f t="shared" si="20"/>
        <v>1</v>
      </c>
    </row>
    <row r="132" spans="1:39" ht="12.75">
      <c r="A132" s="5">
        <v>127</v>
      </c>
      <c r="B132" s="5" t="s">
        <v>149</v>
      </c>
      <c r="C132" s="20" t="s">
        <v>14</v>
      </c>
      <c r="D132" s="4"/>
      <c r="E132" s="4"/>
      <c r="F132" s="4"/>
      <c r="G132" s="42"/>
      <c r="H132" s="42"/>
      <c r="I132" s="4"/>
      <c r="J132" s="4"/>
      <c r="K132" s="1">
        <f t="shared" si="14"/>
        <v>0</v>
      </c>
      <c r="L132" s="4"/>
      <c r="M132" s="4"/>
      <c r="N132" s="25"/>
      <c r="O132" s="1">
        <f t="shared" si="15"/>
        <v>0</v>
      </c>
      <c r="P132" s="42">
        <v>12</v>
      </c>
      <c r="Q132" s="4">
        <v>16</v>
      </c>
      <c r="R132" s="4">
        <f t="shared" si="16"/>
        <v>28</v>
      </c>
      <c r="S132" s="4">
        <v>15</v>
      </c>
      <c r="T132" s="4">
        <v>5</v>
      </c>
      <c r="U132" s="4"/>
      <c r="V132" s="4"/>
      <c r="W132" s="4"/>
      <c r="X132" s="4"/>
      <c r="Y132" s="29"/>
      <c r="Z132" s="39"/>
      <c r="AA132" s="4"/>
      <c r="AB132" s="4"/>
      <c r="AC132" s="5"/>
      <c r="AD132" s="5"/>
      <c r="AE132" s="4"/>
      <c r="AF132" s="4"/>
      <c r="AG132" s="4"/>
      <c r="AH132" s="4"/>
      <c r="AI132" s="4"/>
      <c r="AJ132" s="12">
        <f t="shared" si="17"/>
        <v>48</v>
      </c>
      <c r="AK132" s="17">
        <f t="shared" si="18"/>
        <v>0.10603247465437277</v>
      </c>
      <c r="AL132" s="30">
        <f t="shared" si="19"/>
        <v>1917.25</v>
      </c>
      <c r="AM132" s="30">
        <f t="shared" si="20"/>
        <v>1</v>
      </c>
    </row>
    <row r="133" spans="1:39" ht="12.75">
      <c r="A133" s="5">
        <v>128</v>
      </c>
      <c r="B133" s="5" t="s">
        <v>204</v>
      </c>
      <c r="C133" s="20" t="s">
        <v>10</v>
      </c>
      <c r="D133" s="4"/>
      <c r="E133" s="4"/>
      <c r="F133" s="4"/>
      <c r="G133" s="42"/>
      <c r="H133" s="42"/>
      <c r="I133" s="4"/>
      <c r="J133" s="4"/>
      <c r="K133" s="1">
        <f t="shared" si="14"/>
        <v>0</v>
      </c>
      <c r="L133" s="4"/>
      <c r="M133" s="4"/>
      <c r="N133" s="25"/>
      <c r="O133" s="1">
        <f t="shared" si="15"/>
        <v>0</v>
      </c>
      <c r="P133" s="42"/>
      <c r="Q133" s="4">
        <v>8</v>
      </c>
      <c r="R133" s="4">
        <f t="shared" si="16"/>
        <v>8</v>
      </c>
      <c r="S133" s="4">
        <v>18</v>
      </c>
      <c r="T133" s="4">
        <v>22</v>
      </c>
      <c r="U133" s="4"/>
      <c r="V133" s="4"/>
      <c r="W133" s="4"/>
      <c r="X133" s="4"/>
      <c r="Y133" s="29"/>
      <c r="Z133" s="39"/>
      <c r="AA133" s="4"/>
      <c r="AB133" s="4"/>
      <c r="AC133" s="5"/>
      <c r="AD133" s="5"/>
      <c r="AE133" s="4"/>
      <c r="AF133" s="4"/>
      <c r="AG133" s="4"/>
      <c r="AH133" s="4"/>
      <c r="AI133" s="4"/>
      <c r="AJ133" s="12">
        <f t="shared" si="17"/>
        <v>48</v>
      </c>
      <c r="AK133" s="17">
        <f t="shared" si="18"/>
        <v>0.10603247465437277</v>
      </c>
      <c r="AL133" s="30">
        <f t="shared" si="19"/>
        <v>1917.25</v>
      </c>
      <c r="AM133" s="30">
        <f t="shared" si="20"/>
        <v>0</v>
      </c>
    </row>
    <row r="134" spans="1:39" ht="12.75">
      <c r="A134" s="5">
        <v>129</v>
      </c>
      <c r="B134" s="5" t="s">
        <v>134</v>
      </c>
      <c r="C134" s="20" t="s">
        <v>14</v>
      </c>
      <c r="D134" s="4"/>
      <c r="E134" s="4"/>
      <c r="F134" s="4"/>
      <c r="G134" s="42"/>
      <c r="H134" s="42"/>
      <c r="I134" s="4">
        <v>5</v>
      </c>
      <c r="J134" s="4"/>
      <c r="K134" s="1">
        <f aca="true" t="shared" si="21" ref="K134:K197">SUM(D134:J134)</f>
        <v>5</v>
      </c>
      <c r="L134" s="4"/>
      <c r="M134" s="4"/>
      <c r="N134" s="25"/>
      <c r="O134" s="1">
        <f aca="true" t="shared" si="22" ref="O134:O197">SUM(L134:N134)</f>
        <v>0</v>
      </c>
      <c r="P134" s="42"/>
      <c r="Q134" s="4">
        <v>24</v>
      </c>
      <c r="R134" s="4">
        <f aca="true" t="shared" si="23" ref="R134:R197">P134+Q134</f>
        <v>24</v>
      </c>
      <c r="S134" s="4">
        <v>6</v>
      </c>
      <c r="T134" s="4">
        <v>12</v>
      </c>
      <c r="U134" s="4"/>
      <c r="V134" s="4"/>
      <c r="W134" s="4"/>
      <c r="X134" s="4"/>
      <c r="Y134" s="29"/>
      <c r="Z134" s="39"/>
      <c r="AA134" s="4"/>
      <c r="AB134" s="4"/>
      <c r="AC134" s="5"/>
      <c r="AD134" s="5"/>
      <c r="AE134" s="4"/>
      <c r="AF134" s="4"/>
      <c r="AG134" s="4"/>
      <c r="AH134" s="4"/>
      <c r="AI134" s="4"/>
      <c r="AJ134" s="12">
        <f aca="true" t="shared" si="24" ref="AJ134:AJ197">SUM(K134,O134,R134,S134:AI134)</f>
        <v>47</v>
      </c>
      <c r="AK134" s="17">
        <f aca="true" t="shared" si="25" ref="AK134:AK197">(AJ134*100)/$AK$4</f>
        <v>0.10382346476574</v>
      </c>
      <c r="AL134" s="30">
        <f aca="true" t="shared" si="26" ref="AL134:AL197">$AL$4-AJ134</f>
        <v>1918.25</v>
      </c>
      <c r="AM134" s="30">
        <f t="shared" si="20"/>
        <v>1</v>
      </c>
    </row>
    <row r="135" spans="1:39" ht="12.75">
      <c r="A135" s="5">
        <v>130</v>
      </c>
      <c r="B135" s="5" t="s">
        <v>42</v>
      </c>
      <c r="C135" s="20" t="s">
        <v>11</v>
      </c>
      <c r="D135" s="4"/>
      <c r="E135" s="4"/>
      <c r="F135" s="4"/>
      <c r="G135" s="42"/>
      <c r="H135" s="42"/>
      <c r="I135" s="4"/>
      <c r="J135" s="4"/>
      <c r="K135" s="1">
        <f t="shared" si="21"/>
        <v>0</v>
      </c>
      <c r="L135" s="4"/>
      <c r="M135" s="4"/>
      <c r="N135" s="25"/>
      <c r="O135" s="1">
        <f t="shared" si="22"/>
        <v>0</v>
      </c>
      <c r="P135" s="42"/>
      <c r="Q135" s="4"/>
      <c r="R135" s="4">
        <f t="shared" si="23"/>
        <v>0</v>
      </c>
      <c r="S135" s="4">
        <v>3</v>
      </c>
      <c r="T135" s="4">
        <v>19</v>
      </c>
      <c r="U135" s="4"/>
      <c r="V135" s="4"/>
      <c r="W135" s="4">
        <v>24</v>
      </c>
      <c r="X135" s="4"/>
      <c r="Y135" s="29"/>
      <c r="Z135" s="39"/>
      <c r="AA135" s="4"/>
      <c r="AB135" s="4"/>
      <c r="AC135" s="5"/>
      <c r="AD135" s="5"/>
      <c r="AE135" s="4"/>
      <c r="AF135" s="4"/>
      <c r="AG135" s="4"/>
      <c r="AH135" s="4"/>
      <c r="AI135" s="4"/>
      <c r="AJ135" s="12">
        <f t="shared" si="24"/>
        <v>46</v>
      </c>
      <c r="AK135" s="17">
        <f t="shared" si="25"/>
        <v>0.10161445487710724</v>
      </c>
      <c r="AL135" s="30">
        <f t="shared" si="26"/>
        <v>1919.25</v>
      </c>
      <c r="AM135" s="30">
        <f aca="true" t="shared" si="27" ref="AM135:AM198">AJ134-AJ135</f>
        <v>1</v>
      </c>
    </row>
    <row r="136" spans="1:39" ht="12.75">
      <c r="A136" s="5">
        <v>131</v>
      </c>
      <c r="B136" s="5" t="s">
        <v>198</v>
      </c>
      <c r="C136" s="20" t="s">
        <v>0</v>
      </c>
      <c r="D136" s="4"/>
      <c r="E136" s="4">
        <v>26</v>
      </c>
      <c r="F136" s="4"/>
      <c r="G136" s="42"/>
      <c r="H136" s="42"/>
      <c r="I136" s="4"/>
      <c r="J136" s="4"/>
      <c r="K136" s="1">
        <f t="shared" si="21"/>
        <v>26</v>
      </c>
      <c r="L136" s="4"/>
      <c r="M136" s="4"/>
      <c r="N136" s="25"/>
      <c r="O136" s="1">
        <f t="shared" si="22"/>
        <v>0</v>
      </c>
      <c r="P136" s="42"/>
      <c r="Q136" s="4">
        <v>7</v>
      </c>
      <c r="R136" s="4">
        <f t="shared" si="23"/>
        <v>7</v>
      </c>
      <c r="S136" s="4">
        <v>10</v>
      </c>
      <c r="T136" s="4"/>
      <c r="U136" s="4"/>
      <c r="V136" s="4"/>
      <c r="W136" s="4"/>
      <c r="X136" s="4"/>
      <c r="Y136" s="29"/>
      <c r="Z136" s="39"/>
      <c r="AA136" s="4"/>
      <c r="AB136" s="4"/>
      <c r="AC136" s="5"/>
      <c r="AD136" s="5"/>
      <c r="AE136" s="4"/>
      <c r="AF136" s="4"/>
      <c r="AG136" s="4">
        <v>2</v>
      </c>
      <c r="AH136" s="4"/>
      <c r="AI136" s="4"/>
      <c r="AJ136" s="12">
        <f t="shared" si="24"/>
        <v>45</v>
      </c>
      <c r="AK136" s="17">
        <f t="shared" si="25"/>
        <v>0.09940544498847448</v>
      </c>
      <c r="AL136" s="30">
        <f t="shared" si="26"/>
        <v>1920.25</v>
      </c>
      <c r="AM136" s="30">
        <f t="shared" si="27"/>
        <v>1</v>
      </c>
    </row>
    <row r="137" spans="1:39" ht="12.75">
      <c r="A137" s="5">
        <v>132</v>
      </c>
      <c r="B137" s="5" t="s">
        <v>315</v>
      </c>
      <c r="C137" s="20" t="s">
        <v>6</v>
      </c>
      <c r="D137" s="4"/>
      <c r="E137" s="4"/>
      <c r="F137" s="4"/>
      <c r="G137" s="42"/>
      <c r="H137" s="42"/>
      <c r="I137" s="4"/>
      <c r="J137" s="4"/>
      <c r="K137" s="1">
        <f t="shared" si="21"/>
        <v>0</v>
      </c>
      <c r="L137" s="4"/>
      <c r="M137" s="4"/>
      <c r="N137" s="25">
        <v>9</v>
      </c>
      <c r="O137" s="1">
        <f t="shared" si="22"/>
        <v>9</v>
      </c>
      <c r="P137" s="42"/>
      <c r="Q137" s="4">
        <v>10</v>
      </c>
      <c r="R137" s="4">
        <f t="shared" si="23"/>
        <v>10</v>
      </c>
      <c r="S137" s="4">
        <v>16</v>
      </c>
      <c r="T137" s="4"/>
      <c r="U137" s="4"/>
      <c r="V137" s="4"/>
      <c r="W137" s="4"/>
      <c r="X137" s="4"/>
      <c r="Y137" s="29"/>
      <c r="Z137" s="39"/>
      <c r="AA137" s="4"/>
      <c r="AB137" s="4"/>
      <c r="AC137" s="5"/>
      <c r="AD137" s="5"/>
      <c r="AE137" s="4"/>
      <c r="AF137" s="4"/>
      <c r="AG137" s="4">
        <v>10</v>
      </c>
      <c r="AH137" s="4"/>
      <c r="AI137" s="4"/>
      <c r="AJ137" s="12">
        <f t="shared" si="24"/>
        <v>45</v>
      </c>
      <c r="AK137" s="17">
        <f t="shared" si="25"/>
        <v>0.09940544498847448</v>
      </c>
      <c r="AL137" s="30">
        <f t="shared" si="26"/>
        <v>1920.25</v>
      </c>
      <c r="AM137" s="30">
        <f t="shared" si="27"/>
        <v>0</v>
      </c>
    </row>
    <row r="138" spans="1:39" ht="12.75">
      <c r="A138" s="5">
        <v>133</v>
      </c>
      <c r="B138" s="5" t="s">
        <v>60</v>
      </c>
      <c r="C138" s="20" t="s">
        <v>4</v>
      </c>
      <c r="D138" s="4"/>
      <c r="E138" s="4"/>
      <c r="F138" s="4"/>
      <c r="G138" s="42"/>
      <c r="H138" s="42"/>
      <c r="I138" s="4"/>
      <c r="J138" s="4"/>
      <c r="K138" s="1">
        <f t="shared" si="21"/>
        <v>0</v>
      </c>
      <c r="L138" s="4"/>
      <c r="M138" s="4"/>
      <c r="N138" s="25"/>
      <c r="O138" s="1">
        <f t="shared" si="22"/>
        <v>0</v>
      </c>
      <c r="P138" s="42"/>
      <c r="Q138" s="4"/>
      <c r="R138" s="4">
        <f t="shared" si="23"/>
        <v>0</v>
      </c>
      <c r="S138" s="4">
        <v>8</v>
      </c>
      <c r="T138" s="4">
        <v>36</v>
      </c>
      <c r="U138" s="4"/>
      <c r="V138" s="4"/>
      <c r="W138" s="4"/>
      <c r="X138" s="4"/>
      <c r="Y138" s="29"/>
      <c r="Z138" s="39"/>
      <c r="AA138" s="4"/>
      <c r="AB138" s="4"/>
      <c r="AC138" s="5"/>
      <c r="AD138" s="5"/>
      <c r="AE138" s="4"/>
      <c r="AF138" s="4"/>
      <c r="AG138" s="4"/>
      <c r="AH138" s="4"/>
      <c r="AI138" s="4"/>
      <c r="AJ138" s="12">
        <f t="shared" si="24"/>
        <v>44</v>
      </c>
      <c r="AK138" s="17">
        <f t="shared" si="25"/>
        <v>0.0971964350998417</v>
      </c>
      <c r="AL138" s="30">
        <f t="shared" si="26"/>
        <v>1921.25</v>
      </c>
      <c r="AM138" s="30">
        <f t="shared" si="27"/>
        <v>1</v>
      </c>
    </row>
    <row r="139" spans="1:39" ht="12.75">
      <c r="A139" s="5">
        <v>134</v>
      </c>
      <c r="B139" s="36" t="s">
        <v>352</v>
      </c>
      <c r="C139" s="20" t="s">
        <v>13</v>
      </c>
      <c r="D139" s="4"/>
      <c r="E139" s="4"/>
      <c r="F139" s="4"/>
      <c r="G139" s="42"/>
      <c r="H139" s="42"/>
      <c r="I139" s="4"/>
      <c r="J139" s="4"/>
      <c r="K139" s="1">
        <f t="shared" si="21"/>
        <v>0</v>
      </c>
      <c r="L139" s="4">
        <v>18</v>
      </c>
      <c r="M139" s="4"/>
      <c r="N139" s="25"/>
      <c r="O139" s="1">
        <f t="shared" si="22"/>
        <v>18</v>
      </c>
      <c r="P139" s="42"/>
      <c r="Q139" s="4"/>
      <c r="R139" s="4">
        <f t="shared" si="23"/>
        <v>0</v>
      </c>
      <c r="S139" s="4"/>
      <c r="T139" s="4"/>
      <c r="U139" s="4"/>
      <c r="V139" s="4"/>
      <c r="W139" s="4"/>
      <c r="X139" s="4">
        <v>25.5</v>
      </c>
      <c r="Y139" s="29"/>
      <c r="Z139" s="39"/>
      <c r="AA139" s="4"/>
      <c r="AB139" s="4"/>
      <c r="AC139" s="5"/>
      <c r="AD139" s="5"/>
      <c r="AE139" s="4"/>
      <c r="AF139" s="4"/>
      <c r="AG139" s="4"/>
      <c r="AH139" s="4"/>
      <c r="AI139" s="4"/>
      <c r="AJ139" s="12">
        <f t="shared" si="24"/>
        <v>43.5</v>
      </c>
      <c r="AK139" s="17">
        <f t="shared" si="25"/>
        <v>0.09609193015552532</v>
      </c>
      <c r="AL139" s="30">
        <f t="shared" si="26"/>
        <v>1921.75</v>
      </c>
      <c r="AM139" s="30">
        <f t="shared" si="27"/>
        <v>0.5</v>
      </c>
    </row>
    <row r="140" spans="1:39" ht="12.75">
      <c r="A140" s="5">
        <v>135</v>
      </c>
      <c r="B140" s="5" t="s">
        <v>145</v>
      </c>
      <c r="C140" s="20" t="s">
        <v>1</v>
      </c>
      <c r="D140" s="4"/>
      <c r="E140" s="4"/>
      <c r="F140" s="4"/>
      <c r="G140" s="42"/>
      <c r="H140" s="42"/>
      <c r="I140" s="4"/>
      <c r="J140" s="4"/>
      <c r="K140" s="1">
        <f t="shared" si="21"/>
        <v>0</v>
      </c>
      <c r="L140" s="4"/>
      <c r="M140" s="4"/>
      <c r="N140" s="25"/>
      <c r="O140" s="1">
        <f t="shared" si="22"/>
        <v>0</v>
      </c>
      <c r="P140" s="42"/>
      <c r="Q140" s="4">
        <v>13</v>
      </c>
      <c r="R140" s="4">
        <f t="shared" si="23"/>
        <v>13</v>
      </c>
      <c r="S140" s="4">
        <f>12+0.5</f>
        <v>12.5</v>
      </c>
      <c r="T140" s="4">
        <v>16</v>
      </c>
      <c r="U140" s="4"/>
      <c r="V140" s="4"/>
      <c r="W140" s="4"/>
      <c r="X140" s="4"/>
      <c r="Y140" s="29"/>
      <c r="Z140" s="39"/>
      <c r="AA140" s="4"/>
      <c r="AB140" s="4"/>
      <c r="AC140" s="5"/>
      <c r="AD140" s="5"/>
      <c r="AE140" s="4"/>
      <c r="AF140" s="4"/>
      <c r="AG140" s="4">
        <v>2</v>
      </c>
      <c r="AH140" s="4"/>
      <c r="AI140" s="4"/>
      <c r="AJ140" s="12">
        <f t="shared" si="24"/>
        <v>43.5</v>
      </c>
      <c r="AK140" s="17">
        <f t="shared" si="25"/>
        <v>0.09609193015552532</v>
      </c>
      <c r="AL140" s="30">
        <f t="shared" si="26"/>
        <v>1921.75</v>
      </c>
      <c r="AM140" s="30">
        <f t="shared" si="27"/>
        <v>0</v>
      </c>
    </row>
    <row r="141" spans="1:39" ht="12.75">
      <c r="A141" s="5">
        <v>136</v>
      </c>
      <c r="B141" s="5" t="s">
        <v>359</v>
      </c>
      <c r="C141" s="20" t="s">
        <v>7</v>
      </c>
      <c r="D141" s="4"/>
      <c r="E141" s="4"/>
      <c r="F141" s="4"/>
      <c r="G141" s="42"/>
      <c r="H141" s="42"/>
      <c r="I141" s="4"/>
      <c r="J141" s="4"/>
      <c r="K141" s="1">
        <f t="shared" si="21"/>
        <v>0</v>
      </c>
      <c r="L141" s="4"/>
      <c r="M141" s="4"/>
      <c r="N141" s="25">
        <v>36</v>
      </c>
      <c r="O141" s="1">
        <f t="shared" si="22"/>
        <v>36</v>
      </c>
      <c r="P141" s="42"/>
      <c r="Q141" s="4"/>
      <c r="R141" s="4">
        <f t="shared" si="23"/>
        <v>0</v>
      </c>
      <c r="S141" s="4"/>
      <c r="T141" s="4">
        <v>7</v>
      </c>
      <c r="U141" s="4"/>
      <c r="V141" s="4"/>
      <c r="W141" s="4"/>
      <c r="X141" s="4"/>
      <c r="Y141" s="29"/>
      <c r="Z141" s="39"/>
      <c r="AA141" s="4"/>
      <c r="AB141" s="4"/>
      <c r="AC141" s="5"/>
      <c r="AD141" s="5"/>
      <c r="AE141" s="4"/>
      <c r="AF141" s="4"/>
      <c r="AG141" s="4"/>
      <c r="AH141" s="4"/>
      <c r="AI141" s="4"/>
      <c r="AJ141" s="12">
        <f t="shared" si="24"/>
        <v>43</v>
      </c>
      <c r="AK141" s="17">
        <f t="shared" si="25"/>
        <v>0.09498742521120894</v>
      </c>
      <c r="AL141" s="30">
        <f t="shared" si="26"/>
        <v>1922.25</v>
      </c>
      <c r="AM141" s="30">
        <f t="shared" si="27"/>
        <v>0.5</v>
      </c>
    </row>
    <row r="142" spans="1:39" ht="12.75">
      <c r="A142" s="5">
        <v>137</v>
      </c>
      <c r="B142" s="5" t="s">
        <v>148</v>
      </c>
      <c r="C142" s="20" t="s">
        <v>4</v>
      </c>
      <c r="D142" s="4"/>
      <c r="E142" s="4"/>
      <c r="F142" s="4"/>
      <c r="G142" s="42"/>
      <c r="H142" s="42"/>
      <c r="I142" s="4"/>
      <c r="J142" s="4"/>
      <c r="K142" s="1">
        <f t="shared" si="21"/>
        <v>0</v>
      </c>
      <c r="L142" s="4"/>
      <c r="M142" s="4"/>
      <c r="N142" s="25"/>
      <c r="O142" s="1">
        <f t="shared" si="22"/>
        <v>0</v>
      </c>
      <c r="P142" s="42"/>
      <c r="Q142" s="4">
        <v>34</v>
      </c>
      <c r="R142" s="4">
        <f t="shared" si="23"/>
        <v>34</v>
      </c>
      <c r="S142" s="4"/>
      <c r="T142" s="4">
        <v>9</v>
      </c>
      <c r="U142" s="4"/>
      <c r="V142" s="4"/>
      <c r="W142" s="4"/>
      <c r="X142" s="4"/>
      <c r="Y142" s="29"/>
      <c r="Z142" s="39"/>
      <c r="AA142" s="4"/>
      <c r="AB142" s="4"/>
      <c r="AC142" s="5"/>
      <c r="AD142" s="5"/>
      <c r="AE142" s="4"/>
      <c r="AF142" s="4"/>
      <c r="AG142" s="4"/>
      <c r="AH142" s="4"/>
      <c r="AI142" s="4"/>
      <c r="AJ142" s="12">
        <f t="shared" si="24"/>
        <v>43</v>
      </c>
      <c r="AK142" s="17">
        <f t="shared" si="25"/>
        <v>0.09498742521120894</v>
      </c>
      <c r="AL142" s="30">
        <f t="shared" si="26"/>
        <v>1922.25</v>
      </c>
      <c r="AM142" s="30">
        <f t="shared" si="27"/>
        <v>0</v>
      </c>
    </row>
    <row r="143" spans="1:39" ht="12.75">
      <c r="A143" s="5">
        <v>138</v>
      </c>
      <c r="B143" s="5" t="s">
        <v>115</v>
      </c>
      <c r="C143" s="20" t="s">
        <v>1</v>
      </c>
      <c r="D143" s="4"/>
      <c r="E143" s="4"/>
      <c r="F143" s="4"/>
      <c r="G143" s="42"/>
      <c r="H143" s="42"/>
      <c r="I143" s="4">
        <v>1</v>
      </c>
      <c r="J143" s="4"/>
      <c r="K143" s="1">
        <f t="shared" si="21"/>
        <v>1</v>
      </c>
      <c r="L143" s="4"/>
      <c r="M143" s="4"/>
      <c r="N143" s="25">
        <f>21+10.5</f>
        <v>31.5</v>
      </c>
      <c r="O143" s="1">
        <f t="shared" si="22"/>
        <v>31.5</v>
      </c>
      <c r="P143" s="42"/>
      <c r="Q143" s="4"/>
      <c r="R143" s="4">
        <f t="shared" si="23"/>
        <v>0</v>
      </c>
      <c r="S143" s="4"/>
      <c r="T143" s="4">
        <v>8</v>
      </c>
      <c r="U143" s="4"/>
      <c r="V143" s="4"/>
      <c r="W143" s="4"/>
      <c r="X143" s="4"/>
      <c r="Y143" s="29"/>
      <c r="Z143" s="39"/>
      <c r="AA143" s="4">
        <v>2</v>
      </c>
      <c r="AB143" s="4"/>
      <c r="AC143" s="5"/>
      <c r="AD143" s="5"/>
      <c r="AE143" s="4"/>
      <c r="AF143" s="4"/>
      <c r="AG143" s="4"/>
      <c r="AH143" s="4"/>
      <c r="AI143" s="4"/>
      <c r="AJ143" s="12">
        <f t="shared" si="24"/>
        <v>42.5</v>
      </c>
      <c r="AK143" s="17">
        <f t="shared" si="25"/>
        <v>0.09388292026689256</v>
      </c>
      <c r="AL143" s="30">
        <f t="shared" si="26"/>
        <v>1922.75</v>
      </c>
      <c r="AM143" s="30">
        <f t="shared" si="27"/>
        <v>0.5</v>
      </c>
    </row>
    <row r="144" spans="1:39" ht="12.75">
      <c r="A144" s="5">
        <v>139</v>
      </c>
      <c r="B144" s="5" t="s">
        <v>250</v>
      </c>
      <c r="C144" s="20" t="s">
        <v>1</v>
      </c>
      <c r="D144" s="4"/>
      <c r="E144" s="4"/>
      <c r="F144" s="4"/>
      <c r="G144" s="42"/>
      <c r="H144" s="42"/>
      <c r="I144" s="4"/>
      <c r="J144" s="4"/>
      <c r="K144" s="1">
        <f t="shared" si="21"/>
        <v>0</v>
      </c>
      <c r="L144" s="4"/>
      <c r="M144" s="4"/>
      <c r="N144" s="25"/>
      <c r="O144" s="1">
        <f t="shared" si="22"/>
        <v>0</v>
      </c>
      <c r="P144" s="42"/>
      <c r="Q144" s="4">
        <v>36</v>
      </c>
      <c r="R144" s="4">
        <f t="shared" si="23"/>
        <v>36</v>
      </c>
      <c r="S144" s="4"/>
      <c r="T144" s="4">
        <v>3</v>
      </c>
      <c r="U144" s="4"/>
      <c r="V144" s="4"/>
      <c r="W144" s="4"/>
      <c r="X144" s="4"/>
      <c r="Y144" s="29"/>
      <c r="Z144" s="39"/>
      <c r="AA144" s="4"/>
      <c r="AB144" s="4"/>
      <c r="AC144" s="5"/>
      <c r="AD144" s="5"/>
      <c r="AE144" s="4">
        <v>3</v>
      </c>
      <c r="AF144" s="4"/>
      <c r="AG144" s="4"/>
      <c r="AH144" s="4"/>
      <c r="AI144" s="4"/>
      <c r="AJ144" s="12">
        <f t="shared" si="24"/>
        <v>42</v>
      </c>
      <c r="AK144" s="17">
        <f t="shared" si="25"/>
        <v>0.09277841532257618</v>
      </c>
      <c r="AL144" s="30">
        <f t="shared" si="26"/>
        <v>1923.25</v>
      </c>
      <c r="AM144" s="30">
        <f t="shared" si="27"/>
        <v>0.5</v>
      </c>
    </row>
    <row r="145" spans="1:39" ht="12.75">
      <c r="A145" s="5">
        <v>140</v>
      </c>
      <c r="B145" s="57" t="s">
        <v>111</v>
      </c>
      <c r="C145" s="20" t="s">
        <v>12</v>
      </c>
      <c r="D145" s="4"/>
      <c r="E145" s="4"/>
      <c r="F145" s="4"/>
      <c r="G145" s="42"/>
      <c r="H145" s="42"/>
      <c r="I145" s="4"/>
      <c r="J145" s="4"/>
      <c r="K145" s="1">
        <f t="shared" si="21"/>
        <v>0</v>
      </c>
      <c r="L145" s="4"/>
      <c r="M145" s="4"/>
      <c r="N145" s="25"/>
      <c r="O145" s="1">
        <f t="shared" si="22"/>
        <v>0</v>
      </c>
      <c r="P145" s="42"/>
      <c r="Q145" s="4">
        <v>2</v>
      </c>
      <c r="R145" s="4">
        <f t="shared" si="23"/>
        <v>2</v>
      </c>
      <c r="S145" s="4">
        <v>3</v>
      </c>
      <c r="T145" s="4">
        <v>16</v>
      </c>
      <c r="U145" s="4"/>
      <c r="V145" s="4"/>
      <c r="W145" s="4">
        <v>8</v>
      </c>
      <c r="X145" s="4">
        <v>13</v>
      </c>
      <c r="Y145" s="29"/>
      <c r="Z145" s="39"/>
      <c r="AA145" s="4"/>
      <c r="AB145" s="4"/>
      <c r="AC145" s="5"/>
      <c r="AD145" s="5"/>
      <c r="AE145" s="4"/>
      <c r="AF145" s="4"/>
      <c r="AG145" s="4"/>
      <c r="AH145" s="4"/>
      <c r="AI145" s="4"/>
      <c r="AJ145" s="12">
        <f t="shared" si="24"/>
        <v>42</v>
      </c>
      <c r="AK145" s="17">
        <f t="shared" si="25"/>
        <v>0.09277841532257618</v>
      </c>
      <c r="AL145" s="30">
        <f t="shared" si="26"/>
        <v>1923.25</v>
      </c>
      <c r="AM145" s="30">
        <f t="shared" si="27"/>
        <v>0</v>
      </c>
    </row>
    <row r="146" spans="1:39" ht="12.75">
      <c r="A146" s="5">
        <v>141</v>
      </c>
      <c r="B146" s="36" t="s">
        <v>108</v>
      </c>
      <c r="C146" s="20" t="s">
        <v>9</v>
      </c>
      <c r="D146" s="4"/>
      <c r="E146" s="4"/>
      <c r="F146" s="4"/>
      <c r="G146" s="42"/>
      <c r="H146" s="42"/>
      <c r="I146" s="4"/>
      <c r="J146" s="4"/>
      <c r="K146" s="1">
        <f t="shared" si="21"/>
        <v>0</v>
      </c>
      <c r="L146" s="4"/>
      <c r="M146" s="4"/>
      <c r="N146" s="25"/>
      <c r="O146" s="1">
        <f t="shared" si="22"/>
        <v>0</v>
      </c>
      <c r="P146" s="42"/>
      <c r="Q146" s="4">
        <v>12</v>
      </c>
      <c r="R146" s="4">
        <f t="shared" si="23"/>
        <v>12</v>
      </c>
      <c r="S146" s="4">
        <v>11</v>
      </c>
      <c r="T146" s="4">
        <v>16.5</v>
      </c>
      <c r="U146" s="4"/>
      <c r="V146" s="4"/>
      <c r="W146" s="4"/>
      <c r="X146" s="4"/>
      <c r="Y146" s="29"/>
      <c r="Z146" s="39"/>
      <c r="AA146" s="4"/>
      <c r="AB146" s="4"/>
      <c r="AC146" s="5"/>
      <c r="AD146" s="5"/>
      <c r="AE146" s="4"/>
      <c r="AF146" s="4"/>
      <c r="AG146" s="4">
        <v>2</v>
      </c>
      <c r="AH146" s="4"/>
      <c r="AI146" s="4"/>
      <c r="AJ146" s="12">
        <f t="shared" si="24"/>
        <v>41.5</v>
      </c>
      <c r="AK146" s="17">
        <f t="shared" si="25"/>
        <v>0.0916739103782598</v>
      </c>
      <c r="AL146" s="30">
        <f t="shared" si="26"/>
        <v>1923.75</v>
      </c>
      <c r="AM146" s="30">
        <f t="shared" si="27"/>
        <v>0.5</v>
      </c>
    </row>
    <row r="147" spans="1:39" ht="12.75">
      <c r="A147" s="5">
        <v>142</v>
      </c>
      <c r="B147" s="5" t="s">
        <v>121</v>
      </c>
      <c r="C147" s="20" t="s">
        <v>1</v>
      </c>
      <c r="D147" s="4"/>
      <c r="E147" s="4"/>
      <c r="F147" s="4"/>
      <c r="G147" s="42"/>
      <c r="H147" s="42"/>
      <c r="I147" s="4">
        <v>8</v>
      </c>
      <c r="J147" s="4"/>
      <c r="K147" s="1">
        <f t="shared" si="21"/>
        <v>8</v>
      </c>
      <c r="L147" s="4"/>
      <c r="M147" s="4"/>
      <c r="N147" s="25">
        <v>21</v>
      </c>
      <c r="O147" s="1">
        <f t="shared" si="22"/>
        <v>21</v>
      </c>
      <c r="P147" s="42"/>
      <c r="Q147" s="4"/>
      <c r="R147" s="4">
        <f t="shared" si="23"/>
        <v>0</v>
      </c>
      <c r="S147" s="4">
        <v>6</v>
      </c>
      <c r="T147" s="4">
        <v>4</v>
      </c>
      <c r="U147" s="4"/>
      <c r="V147" s="4"/>
      <c r="W147" s="4"/>
      <c r="X147" s="4"/>
      <c r="Y147" s="29"/>
      <c r="Z147" s="39"/>
      <c r="AA147" s="4"/>
      <c r="AB147" s="4"/>
      <c r="AC147" s="5"/>
      <c r="AD147" s="5"/>
      <c r="AE147" s="4"/>
      <c r="AF147" s="4"/>
      <c r="AG147" s="4">
        <v>2</v>
      </c>
      <c r="AH147" s="4"/>
      <c r="AI147" s="4"/>
      <c r="AJ147" s="12">
        <f t="shared" si="24"/>
        <v>41</v>
      </c>
      <c r="AK147" s="17">
        <f t="shared" si="25"/>
        <v>0.0905694054339434</v>
      </c>
      <c r="AL147" s="30">
        <f t="shared" si="26"/>
        <v>1924.25</v>
      </c>
      <c r="AM147" s="30">
        <f t="shared" si="27"/>
        <v>0.5</v>
      </c>
    </row>
    <row r="148" spans="1:39" ht="12.75">
      <c r="A148" s="5">
        <v>143</v>
      </c>
      <c r="B148" s="5" t="s">
        <v>109</v>
      </c>
      <c r="C148" s="20" t="s">
        <v>11</v>
      </c>
      <c r="D148" s="4"/>
      <c r="E148" s="4"/>
      <c r="F148" s="4"/>
      <c r="G148" s="42"/>
      <c r="H148" s="42"/>
      <c r="I148" s="4"/>
      <c r="J148" s="4"/>
      <c r="K148" s="1">
        <f t="shared" si="21"/>
        <v>0</v>
      </c>
      <c r="L148" s="4"/>
      <c r="M148" s="4"/>
      <c r="N148" s="25">
        <v>15</v>
      </c>
      <c r="O148" s="1">
        <f t="shared" si="22"/>
        <v>15</v>
      </c>
      <c r="P148" s="42"/>
      <c r="Q148" s="4">
        <v>19</v>
      </c>
      <c r="R148" s="4">
        <f t="shared" si="23"/>
        <v>19</v>
      </c>
      <c r="S148" s="4"/>
      <c r="T148" s="4">
        <v>7</v>
      </c>
      <c r="U148" s="4"/>
      <c r="V148" s="4"/>
      <c r="W148" s="4"/>
      <c r="X148" s="4"/>
      <c r="Y148" s="29"/>
      <c r="Z148" s="39"/>
      <c r="AA148" s="4"/>
      <c r="AB148" s="4"/>
      <c r="AC148" s="5"/>
      <c r="AD148" s="5"/>
      <c r="AE148" s="4"/>
      <c r="AF148" s="4"/>
      <c r="AG148" s="4"/>
      <c r="AH148" s="4"/>
      <c r="AI148" s="4"/>
      <c r="AJ148" s="12">
        <f t="shared" si="24"/>
        <v>41</v>
      </c>
      <c r="AK148" s="17">
        <f t="shared" si="25"/>
        <v>0.0905694054339434</v>
      </c>
      <c r="AL148" s="30">
        <f t="shared" si="26"/>
        <v>1924.25</v>
      </c>
      <c r="AM148" s="30">
        <f t="shared" si="27"/>
        <v>0</v>
      </c>
    </row>
    <row r="149" spans="1:39" ht="12.75">
      <c r="A149" s="5">
        <v>144</v>
      </c>
      <c r="B149" s="5" t="s">
        <v>43</v>
      </c>
      <c r="C149" s="20" t="s">
        <v>11</v>
      </c>
      <c r="D149" s="4"/>
      <c r="E149" s="4"/>
      <c r="F149" s="4"/>
      <c r="G149" s="42"/>
      <c r="H149" s="42"/>
      <c r="I149" s="4"/>
      <c r="J149" s="4"/>
      <c r="K149" s="1">
        <f t="shared" si="21"/>
        <v>0</v>
      </c>
      <c r="L149" s="4"/>
      <c r="M149" s="4"/>
      <c r="N149" s="4">
        <f>22-11</f>
        <v>11</v>
      </c>
      <c r="O149" s="1">
        <f t="shared" si="22"/>
        <v>11</v>
      </c>
      <c r="P149" s="42"/>
      <c r="Q149" s="21"/>
      <c r="R149" s="4">
        <f t="shared" si="23"/>
        <v>0</v>
      </c>
      <c r="S149" s="4">
        <f>8-1.5</f>
        <v>6.5</v>
      </c>
      <c r="T149" s="4">
        <v>23</v>
      </c>
      <c r="U149" s="4"/>
      <c r="V149" s="4"/>
      <c r="W149" s="4"/>
      <c r="X149" s="4"/>
      <c r="Y149" s="29"/>
      <c r="Z149" s="39"/>
      <c r="AA149" s="4"/>
      <c r="AB149" s="4"/>
      <c r="AC149" s="5"/>
      <c r="AD149" s="5"/>
      <c r="AE149" s="4"/>
      <c r="AF149" s="4"/>
      <c r="AG149" s="4"/>
      <c r="AH149" s="4"/>
      <c r="AI149" s="4"/>
      <c r="AJ149" s="12">
        <f t="shared" si="24"/>
        <v>40.5</v>
      </c>
      <c r="AK149" s="17">
        <f t="shared" si="25"/>
        <v>0.08946490048962702</v>
      </c>
      <c r="AL149" s="30">
        <f t="shared" si="26"/>
        <v>1924.75</v>
      </c>
      <c r="AM149" s="30">
        <f t="shared" si="27"/>
        <v>0.5</v>
      </c>
    </row>
    <row r="150" spans="1:39" ht="12.75">
      <c r="A150" s="5">
        <v>145</v>
      </c>
      <c r="B150" s="5" t="s">
        <v>214</v>
      </c>
      <c r="C150" s="20" t="s">
        <v>10</v>
      </c>
      <c r="D150" s="4"/>
      <c r="E150" s="4"/>
      <c r="F150" s="4"/>
      <c r="G150" s="42"/>
      <c r="H150" s="42"/>
      <c r="I150" s="4"/>
      <c r="J150" s="4"/>
      <c r="K150" s="1">
        <f t="shared" si="21"/>
        <v>0</v>
      </c>
      <c r="L150" s="4"/>
      <c r="M150" s="4"/>
      <c r="N150" s="25"/>
      <c r="O150" s="1">
        <f t="shared" si="22"/>
        <v>0</v>
      </c>
      <c r="P150" s="42"/>
      <c r="Q150" s="4"/>
      <c r="R150" s="4">
        <f t="shared" si="23"/>
        <v>0</v>
      </c>
      <c r="S150" s="4">
        <v>14</v>
      </c>
      <c r="T150" s="4">
        <v>26</v>
      </c>
      <c r="U150" s="4"/>
      <c r="V150" s="4"/>
      <c r="W150" s="4"/>
      <c r="X150" s="4"/>
      <c r="Y150" s="29"/>
      <c r="Z150" s="39"/>
      <c r="AA150" s="4"/>
      <c r="AB150" s="4"/>
      <c r="AC150" s="5"/>
      <c r="AD150" s="5"/>
      <c r="AE150" s="4"/>
      <c r="AF150" s="4"/>
      <c r="AG150" s="4"/>
      <c r="AH150" s="4"/>
      <c r="AI150" s="4"/>
      <c r="AJ150" s="12">
        <f t="shared" si="24"/>
        <v>40</v>
      </c>
      <c r="AK150" s="17">
        <f t="shared" si="25"/>
        <v>0.08836039554531064</v>
      </c>
      <c r="AL150" s="30">
        <f t="shared" si="26"/>
        <v>1925.25</v>
      </c>
      <c r="AM150" s="30">
        <f t="shared" si="27"/>
        <v>0.5</v>
      </c>
    </row>
    <row r="151" spans="1:39" ht="12.75">
      <c r="A151" s="5">
        <v>146</v>
      </c>
      <c r="B151" s="5" t="s">
        <v>270</v>
      </c>
      <c r="C151" s="20" t="s">
        <v>9</v>
      </c>
      <c r="D151" s="4"/>
      <c r="E151" s="4"/>
      <c r="F151" s="4"/>
      <c r="G151" s="42"/>
      <c r="H151" s="42"/>
      <c r="I151" s="4"/>
      <c r="J151" s="4"/>
      <c r="K151" s="1">
        <f t="shared" si="21"/>
        <v>0</v>
      </c>
      <c r="L151" s="4"/>
      <c r="M151" s="4"/>
      <c r="N151" s="25"/>
      <c r="O151" s="1">
        <f t="shared" si="22"/>
        <v>0</v>
      </c>
      <c r="P151" s="42"/>
      <c r="Q151" s="4">
        <v>13</v>
      </c>
      <c r="R151" s="4">
        <f t="shared" si="23"/>
        <v>13</v>
      </c>
      <c r="S151" s="4">
        <v>6</v>
      </c>
      <c r="T151" s="4">
        <v>20.75</v>
      </c>
      <c r="U151" s="4"/>
      <c r="V151" s="4"/>
      <c r="W151" s="4"/>
      <c r="X151" s="4"/>
      <c r="Y151" s="29"/>
      <c r="Z151" s="39"/>
      <c r="AA151" s="4"/>
      <c r="AB151" s="4"/>
      <c r="AC151" s="5"/>
      <c r="AD151" s="5"/>
      <c r="AE151" s="4"/>
      <c r="AF151" s="4"/>
      <c r="AG151" s="4"/>
      <c r="AH151" s="4"/>
      <c r="AI151" s="4"/>
      <c r="AJ151" s="12">
        <f t="shared" si="24"/>
        <v>39.75</v>
      </c>
      <c r="AK151" s="17">
        <f t="shared" si="25"/>
        <v>0.08780814307315245</v>
      </c>
      <c r="AL151" s="30">
        <f t="shared" si="26"/>
        <v>1925.5</v>
      </c>
      <c r="AM151" s="30">
        <f t="shared" si="27"/>
        <v>0.25</v>
      </c>
    </row>
    <row r="152" spans="1:39" ht="12.75">
      <c r="A152" s="5">
        <v>147</v>
      </c>
      <c r="B152" s="5" t="s">
        <v>123</v>
      </c>
      <c r="C152" s="20" t="s">
        <v>2</v>
      </c>
      <c r="D152" s="4"/>
      <c r="E152" s="4"/>
      <c r="F152" s="4"/>
      <c r="G152" s="42"/>
      <c r="H152" s="42"/>
      <c r="I152" s="4"/>
      <c r="J152" s="4"/>
      <c r="K152" s="1">
        <f t="shared" si="21"/>
        <v>0</v>
      </c>
      <c r="L152" s="4"/>
      <c r="M152" s="4"/>
      <c r="N152" s="25"/>
      <c r="O152" s="1">
        <f t="shared" si="22"/>
        <v>0</v>
      </c>
      <c r="P152" s="42"/>
      <c r="Q152" s="4"/>
      <c r="R152" s="4">
        <f t="shared" si="23"/>
        <v>0</v>
      </c>
      <c r="S152" s="4">
        <v>9</v>
      </c>
      <c r="T152" s="4">
        <v>18</v>
      </c>
      <c r="U152" s="4"/>
      <c r="V152" s="4"/>
      <c r="W152" s="4"/>
      <c r="X152" s="4"/>
      <c r="Y152" s="29"/>
      <c r="Z152" s="39"/>
      <c r="AA152" s="4"/>
      <c r="AB152" s="4"/>
      <c r="AC152" s="5"/>
      <c r="AD152" s="5"/>
      <c r="AE152" s="4"/>
      <c r="AF152" s="4"/>
      <c r="AG152" s="4">
        <v>12.5</v>
      </c>
      <c r="AH152" s="4"/>
      <c r="AI152" s="4"/>
      <c r="AJ152" s="12">
        <f t="shared" si="24"/>
        <v>39.5</v>
      </c>
      <c r="AK152" s="17">
        <f t="shared" si="25"/>
        <v>0.08725589060099426</v>
      </c>
      <c r="AL152" s="30">
        <f t="shared" si="26"/>
        <v>1925.75</v>
      </c>
      <c r="AM152" s="30">
        <f t="shared" si="27"/>
        <v>0.25</v>
      </c>
    </row>
    <row r="153" spans="1:39" ht="12.75">
      <c r="A153" s="5">
        <v>148</v>
      </c>
      <c r="B153" s="5" t="s">
        <v>281</v>
      </c>
      <c r="C153" s="20" t="s">
        <v>11</v>
      </c>
      <c r="D153" s="4"/>
      <c r="E153" s="4"/>
      <c r="F153" s="4"/>
      <c r="G153" s="42"/>
      <c r="H153" s="42"/>
      <c r="I153" s="4">
        <v>35</v>
      </c>
      <c r="J153" s="4"/>
      <c r="K153" s="1">
        <f t="shared" si="21"/>
        <v>35</v>
      </c>
      <c r="L153" s="4"/>
      <c r="M153" s="4"/>
      <c r="N153" s="25"/>
      <c r="O153" s="1">
        <f t="shared" si="22"/>
        <v>0</v>
      </c>
      <c r="P153" s="42"/>
      <c r="Q153" s="4"/>
      <c r="R153" s="4">
        <f t="shared" si="23"/>
        <v>0</v>
      </c>
      <c r="S153" s="4"/>
      <c r="T153" s="4">
        <v>4</v>
      </c>
      <c r="U153" s="4"/>
      <c r="V153" s="4"/>
      <c r="W153" s="4"/>
      <c r="X153" s="4"/>
      <c r="Y153" s="29"/>
      <c r="Z153" s="39"/>
      <c r="AA153" s="4"/>
      <c r="AB153" s="4"/>
      <c r="AC153" s="5"/>
      <c r="AD153" s="5"/>
      <c r="AE153" s="4"/>
      <c r="AF153" s="4"/>
      <c r="AG153" s="4"/>
      <c r="AH153" s="4"/>
      <c r="AI153" s="4"/>
      <c r="AJ153" s="12">
        <f t="shared" si="24"/>
        <v>39</v>
      </c>
      <c r="AK153" s="17">
        <f t="shared" si="25"/>
        <v>0.08615138565667788</v>
      </c>
      <c r="AL153" s="30">
        <f t="shared" si="26"/>
        <v>1926.25</v>
      </c>
      <c r="AM153" s="30">
        <f t="shared" si="27"/>
        <v>0.5</v>
      </c>
    </row>
    <row r="154" spans="1:39" ht="12.75">
      <c r="A154" s="5">
        <v>149</v>
      </c>
      <c r="B154" s="57" t="s">
        <v>166</v>
      </c>
      <c r="C154" s="20" t="s">
        <v>12</v>
      </c>
      <c r="D154" s="4"/>
      <c r="E154" s="4"/>
      <c r="F154" s="4"/>
      <c r="G154" s="42"/>
      <c r="H154" s="42"/>
      <c r="I154" s="4"/>
      <c r="J154" s="4"/>
      <c r="K154" s="1">
        <f t="shared" si="21"/>
        <v>0</v>
      </c>
      <c r="L154" s="4"/>
      <c r="M154" s="4"/>
      <c r="N154" s="25"/>
      <c r="O154" s="1">
        <f t="shared" si="22"/>
        <v>0</v>
      </c>
      <c r="P154" s="42"/>
      <c r="Q154" s="4"/>
      <c r="R154" s="4">
        <f t="shared" si="23"/>
        <v>0</v>
      </c>
      <c r="S154" s="4">
        <v>3</v>
      </c>
      <c r="T154" s="4">
        <v>35.67</v>
      </c>
      <c r="U154" s="4"/>
      <c r="V154" s="4"/>
      <c r="W154" s="4"/>
      <c r="X154" s="4"/>
      <c r="Y154" s="29"/>
      <c r="Z154" s="39"/>
      <c r="AA154" s="4"/>
      <c r="AB154" s="4"/>
      <c r="AC154" s="5"/>
      <c r="AD154" s="5"/>
      <c r="AE154" s="4"/>
      <c r="AF154" s="4"/>
      <c r="AG154" s="4"/>
      <c r="AH154" s="4"/>
      <c r="AI154" s="4"/>
      <c r="AJ154" s="12">
        <f t="shared" si="24"/>
        <v>38.67</v>
      </c>
      <c r="AK154" s="17">
        <f t="shared" si="25"/>
        <v>0.08542241239342906</v>
      </c>
      <c r="AL154" s="30">
        <f t="shared" si="26"/>
        <v>1926.58</v>
      </c>
      <c r="AM154" s="30">
        <f t="shared" si="27"/>
        <v>0.3299999999999983</v>
      </c>
    </row>
    <row r="155" spans="1:39" ht="12.75">
      <c r="A155" s="5">
        <v>150</v>
      </c>
      <c r="B155" s="5" t="s">
        <v>117</v>
      </c>
      <c r="C155" s="20" t="s">
        <v>7</v>
      </c>
      <c r="D155" s="4"/>
      <c r="E155" s="4"/>
      <c r="F155" s="4"/>
      <c r="G155" s="42"/>
      <c r="H155" s="42"/>
      <c r="I155" s="4"/>
      <c r="J155" s="4"/>
      <c r="K155" s="1">
        <f t="shared" si="21"/>
        <v>0</v>
      </c>
      <c r="L155" s="4"/>
      <c r="M155" s="4"/>
      <c r="N155" s="25"/>
      <c r="O155" s="1">
        <f t="shared" si="22"/>
        <v>0</v>
      </c>
      <c r="P155" s="42"/>
      <c r="Q155" s="4"/>
      <c r="R155" s="4">
        <f t="shared" si="23"/>
        <v>0</v>
      </c>
      <c r="S155" s="4">
        <v>16</v>
      </c>
      <c r="T155" s="4">
        <v>22.5</v>
      </c>
      <c r="U155" s="4"/>
      <c r="V155" s="4"/>
      <c r="W155" s="4"/>
      <c r="X155" s="4"/>
      <c r="Y155" s="29"/>
      <c r="Z155" s="39"/>
      <c r="AA155" s="4"/>
      <c r="AB155" s="4"/>
      <c r="AC155" s="5"/>
      <c r="AD155" s="5"/>
      <c r="AE155" s="4"/>
      <c r="AF155" s="4"/>
      <c r="AG155" s="4"/>
      <c r="AH155" s="4"/>
      <c r="AI155" s="4"/>
      <c r="AJ155" s="12">
        <f t="shared" si="24"/>
        <v>38.5</v>
      </c>
      <c r="AK155" s="17">
        <f t="shared" si="25"/>
        <v>0.0850468807123615</v>
      </c>
      <c r="AL155" s="30">
        <f t="shared" si="26"/>
        <v>1926.75</v>
      </c>
      <c r="AM155" s="30">
        <f t="shared" si="27"/>
        <v>0.1700000000000017</v>
      </c>
    </row>
    <row r="156" spans="1:39" ht="12.75">
      <c r="A156" s="5">
        <v>151</v>
      </c>
      <c r="B156" s="5" t="s">
        <v>110</v>
      </c>
      <c r="C156" s="20" t="s">
        <v>9</v>
      </c>
      <c r="D156" s="4"/>
      <c r="E156" s="4"/>
      <c r="F156" s="4"/>
      <c r="G156" s="42"/>
      <c r="H156" s="42"/>
      <c r="I156" s="4"/>
      <c r="J156" s="4"/>
      <c r="K156" s="1">
        <f t="shared" si="21"/>
        <v>0</v>
      </c>
      <c r="L156" s="4"/>
      <c r="M156" s="4"/>
      <c r="N156" s="25">
        <v>16</v>
      </c>
      <c r="O156" s="1">
        <f t="shared" si="22"/>
        <v>16</v>
      </c>
      <c r="P156" s="42"/>
      <c r="Q156" s="4">
        <v>12</v>
      </c>
      <c r="R156" s="4">
        <f t="shared" si="23"/>
        <v>12</v>
      </c>
      <c r="S156" s="4">
        <v>8</v>
      </c>
      <c r="T156" s="4">
        <v>2</v>
      </c>
      <c r="U156" s="4"/>
      <c r="V156" s="4"/>
      <c r="W156" s="4"/>
      <c r="X156" s="4"/>
      <c r="Y156" s="29"/>
      <c r="Z156" s="39"/>
      <c r="AA156" s="4"/>
      <c r="AB156" s="4"/>
      <c r="AC156" s="5"/>
      <c r="AD156" s="5"/>
      <c r="AE156" s="4"/>
      <c r="AF156" s="4"/>
      <c r="AG156" s="4"/>
      <c r="AH156" s="4"/>
      <c r="AI156" s="4"/>
      <c r="AJ156" s="12">
        <f t="shared" si="24"/>
        <v>38</v>
      </c>
      <c r="AK156" s="17">
        <f t="shared" si="25"/>
        <v>0.08394237576804511</v>
      </c>
      <c r="AL156" s="30">
        <f t="shared" si="26"/>
        <v>1927.25</v>
      </c>
      <c r="AM156" s="30">
        <f t="shared" si="27"/>
        <v>0.5</v>
      </c>
    </row>
    <row r="157" spans="1:39" ht="12.75">
      <c r="A157" s="5">
        <v>152</v>
      </c>
      <c r="B157" s="5" t="s">
        <v>64</v>
      </c>
      <c r="C157" s="20" t="s">
        <v>11</v>
      </c>
      <c r="D157" s="4"/>
      <c r="E157" s="4"/>
      <c r="F157" s="4"/>
      <c r="G157" s="42"/>
      <c r="H157" s="42"/>
      <c r="I157" s="4"/>
      <c r="J157" s="4"/>
      <c r="K157" s="1">
        <f t="shared" si="21"/>
        <v>0</v>
      </c>
      <c r="L157" s="4"/>
      <c r="M157" s="4"/>
      <c r="N157" s="25"/>
      <c r="O157" s="1">
        <f t="shared" si="22"/>
        <v>0</v>
      </c>
      <c r="P157" s="42">
        <v>19</v>
      </c>
      <c r="Q157" s="4">
        <v>19</v>
      </c>
      <c r="R157" s="4">
        <f t="shared" si="23"/>
        <v>38</v>
      </c>
      <c r="S157" s="4"/>
      <c r="T157" s="4"/>
      <c r="U157" s="4"/>
      <c r="V157" s="4"/>
      <c r="W157" s="4"/>
      <c r="X157" s="4"/>
      <c r="Y157" s="29"/>
      <c r="Z157" s="39"/>
      <c r="AA157" s="4"/>
      <c r="AB157" s="4"/>
      <c r="AC157" s="5"/>
      <c r="AD157" s="5"/>
      <c r="AE157" s="4"/>
      <c r="AF157" s="4"/>
      <c r="AG157" s="4"/>
      <c r="AH157" s="4"/>
      <c r="AI157" s="4"/>
      <c r="AJ157" s="12">
        <f t="shared" si="24"/>
        <v>38</v>
      </c>
      <c r="AK157" s="17">
        <f t="shared" si="25"/>
        <v>0.08394237576804511</v>
      </c>
      <c r="AL157" s="30">
        <f t="shared" si="26"/>
        <v>1927.25</v>
      </c>
      <c r="AM157" s="30">
        <f t="shared" si="27"/>
        <v>0</v>
      </c>
    </row>
    <row r="158" spans="1:39" ht="12.75">
      <c r="A158" s="5">
        <v>153</v>
      </c>
      <c r="B158" s="5" t="s">
        <v>263</v>
      </c>
      <c r="C158" s="20" t="s">
        <v>15</v>
      </c>
      <c r="D158" s="4"/>
      <c r="E158" s="4"/>
      <c r="F158" s="4"/>
      <c r="G158" s="42"/>
      <c r="H158" s="42"/>
      <c r="I158" s="4">
        <v>15</v>
      </c>
      <c r="J158" s="4"/>
      <c r="K158" s="1">
        <f t="shared" si="21"/>
        <v>15</v>
      </c>
      <c r="L158" s="4"/>
      <c r="M158" s="4"/>
      <c r="N158" s="25">
        <v>16</v>
      </c>
      <c r="O158" s="1">
        <f t="shared" si="22"/>
        <v>16</v>
      </c>
      <c r="P158" s="42"/>
      <c r="Q158" s="4"/>
      <c r="R158" s="4">
        <f t="shared" si="23"/>
        <v>0</v>
      </c>
      <c r="S158" s="4"/>
      <c r="T158" s="4">
        <v>6</v>
      </c>
      <c r="U158" s="4"/>
      <c r="V158" s="4"/>
      <c r="W158" s="4"/>
      <c r="X158" s="4"/>
      <c r="Y158" s="29"/>
      <c r="Z158" s="39"/>
      <c r="AA158" s="4"/>
      <c r="AB158" s="4"/>
      <c r="AC158" s="5"/>
      <c r="AD158" s="5"/>
      <c r="AE158" s="4"/>
      <c r="AF158" s="4"/>
      <c r="AG158" s="4"/>
      <c r="AH158" s="4"/>
      <c r="AI158" s="4"/>
      <c r="AJ158" s="12">
        <f t="shared" si="24"/>
        <v>37</v>
      </c>
      <c r="AK158" s="17">
        <f t="shared" si="25"/>
        <v>0.08173336587941234</v>
      </c>
      <c r="AL158" s="30">
        <f t="shared" si="26"/>
        <v>1928.25</v>
      </c>
      <c r="AM158" s="30">
        <f t="shared" si="27"/>
        <v>1</v>
      </c>
    </row>
    <row r="159" spans="1:39" ht="12.75">
      <c r="A159" s="5">
        <v>154</v>
      </c>
      <c r="B159" s="5" t="s">
        <v>96</v>
      </c>
      <c r="C159" s="20" t="s">
        <v>11</v>
      </c>
      <c r="D159" s="4"/>
      <c r="E159" s="4"/>
      <c r="F159" s="4"/>
      <c r="G159" s="42"/>
      <c r="H159" s="42"/>
      <c r="I159" s="4"/>
      <c r="J159" s="4"/>
      <c r="K159" s="1">
        <f t="shared" si="21"/>
        <v>0</v>
      </c>
      <c r="L159" s="4"/>
      <c r="M159" s="4"/>
      <c r="N159" s="25">
        <f>12+9</f>
        <v>21</v>
      </c>
      <c r="O159" s="1">
        <f t="shared" si="22"/>
        <v>21</v>
      </c>
      <c r="P159" s="42"/>
      <c r="Q159" s="4">
        <v>6</v>
      </c>
      <c r="R159" s="4">
        <f t="shared" si="23"/>
        <v>6</v>
      </c>
      <c r="S159" s="4">
        <v>4</v>
      </c>
      <c r="T159" s="4">
        <v>6</v>
      </c>
      <c r="U159" s="4"/>
      <c r="V159" s="4"/>
      <c r="W159" s="4"/>
      <c r="X159" s="4"/>
      <c r="Y159" s="29"/>
      <c r="Z159" s="39"/>
      <c r="AA159" s="4"/>
      <c r="AB159" s="4"/>
      <c r="AC159" s="5"/>
      <c r="AD159" s="5"/>
      <c r="AE159" s="4"/>
      <c r="AF159" s="4"/>
      <c r="AG159" s="4"/>
      <c r="AH159" s="4"/>
      <c r="AI159" s="4"/>
      <c r="AJ159" s="12">
        <f t="shared" si="24"/>
        <v>37</v>
      </c>
      <c r="AK159" s="17">
        <f t="shared" si="25"/>
        <v>0.08173336587941234</v>
      </c>
      <c r="AL159" s="30">
        <f t="shared" si="26"/>
        <v>1928.25</v>
      </c>
      <c r="AM159" s="30">
        <f t="shared" si="27"/>
        <v>0</v>
      </c>
    </row>
    <row r="160" spans="1:39" ht="12.75">
      <c r="A160" s="5">
        <v>155</v>
      </c>
      <c r="B160" s="5" t="s">
        <v>187</v>
      </c>
      <c r="C160" s="20" t="s">
        <v>13</v>
      </c>
      <c r="D160" s="4"/>
      <c r="E160" s="4"/>
      <c r="F160" s="4"/>
      <c r="G160" s="42"/>
      <c r="H160" s="42"/>
      <c r="I160" s="4">
        <v>9</v>
      </c>
      <c r="J160" s="4"/>
      <c r="K160" s="1">
        <f t="shared" si="21"/>
        <v>9</v>
      </c>
      <c r="L160" s="4"/>
      <c r="M160" s="4"/>
      <c r="N160" s="25"/>
      <c r="O160" s="1">
        <f t="shared" si="22"/>
        <v>0</v>
      </c>
      <c r="P160" s="42"/>
      <c r="Q160" s="4"/>
      <c r="R160" s="4">
        <f t="shared" si="23"/>
        <v>0</v>
      </c>
      <c r="S160" s="4">
        <v>12</v>
      </c>
      <c r="T160" s="4">
        <v>5.5</v>
      </c>
      <c r="U160" s="4"/>
      <c r="V160" s="4"/>
      <c r="W160" s="4"/>
      <c r="X160" s="4">
        <v>9</v>
      </c>
      <c r="Y160" s="29"/>
      <c r="Z160" s="39"/>
      <c r="AA160" s="4"/>
      <c r="AB160" s="4"/>
      <c r="AC160" s="5"/>
      <c r="AD160" s="5"/>
      <c r="AE160" s="4"/>
      <c r="AF160" s="4"/>
      <c r="AG160" s="4"/>
      <c r="AH160" s="4"/>
      <c r="AI160" s="4"/>
      <c r="AJ160" s="12">
        <f t="shared" si="24"/>
        <v>35.5</v>
      </c>
      <c r="AK160" s="17">
        <f t="shared" si="25"/>
        <v>0.0784198510464632</v>
      </c>
      <c r="AL160" s="30">
        <f t="shared" si="26"/>
        <v>1929.75</v>
      </c>
      <c r="AM160" s="30">
        <f t="shared" si="27"/>
        <v>1.5</v>
      </c>
    </row>
    <row r="161" spans="1:39" ht="12.75">
      <c r="A161" s="5">
        <v>156</v>
      </c>
      <c r="B161" s="5" t="s">
        <v>264</v>
      </c>
      <c r="C161" s="20" t="s">
        <v>1</v>
      </c>
      <c r="D161" s="4"/>
      <c r="E161" s="4"/>
      <c r="F161" s="4"/>
      <c r="G161" s="42"/>
      <c r="H161" s="42"/>
      <c r="I161" s="4"/>
      <c r="J161" s="4">
        <v>35</v>
      </c>
      <c r="K161" s="1">
        <f t="shared" si="21"/>
        <v>35</v>
      </c>
      <c r="L161" s="4"/>
      <c r="M161" s="4"/>
      <c r="N161" s="25"/>
      <c r="O161" s="1">
        <f t="shared" si="22"/>
        <v>0</v>
      </c>
      <c r="P161" s="42"/>
      <c r="Q161" s="4"/>
      <c r="R161" s="4">
        <f t="shared" si="23"/>
        <v>0</v>
      </c>
      <c r="S161" s="4"/>
      <c r="T161" s="4"/>
      <c r="U161" s="4"/>
      <c r="V161" s="4"/>
      <c r="W161" s="4"/>
      <c r="X161" s="4"/>
      <c r="Y161" s="29"/>
      <c r="Z161" s="39"/>
      <c r="AA161" s="4"/>
      <c r="AB161" s="4"/>
      <c r="AC161" s="5"/>
      <c r="AD161" s="5"/>
      <c r="AE161" s="4"/>
      <c r="AF161" s="4"/>
      <c r="AG161" s="4"/>
      <c r="AH161" s="4"/>
      <c r="AI161" s="4"/>
      <c r="AJ161" s="12">
        <f t="shared" si="24"/>
        <v>35</v>
      </c>
      <c r="AK161" s="17">
        <f t="shared" si="25"/>
        <v>0.07731534610214681</v>
      </c>
      <c r="AL161" s="30">
        <f t="shared" si="26"/>
        <v>1930.25</v>
      </c>
      <c r="AM161" s="30">
        <f t="shared" si="27"/>
        <v>0.5</v>
      </c>
    </row>
    <row r="162" spans="1:39" ht="12.75">
      <c r="A162" s="5">
        <v>157</v>
      </c>
      <c r="B162" s="5" t="s">
        <v>301</v>
      </c>
      <c r="C162" s="20" t="s">
        <v>13</v>
      </c>
      <c r="D162" s="4"/>
      <c r="E162" s="4"/>
      <c r="F162" s="4"/>
      <c r="G162" s="42"/>
      <c r="H162" s="42"/>
      <c r="I162" s="4"/>
      <c r="J162" s="4"/>
      <c r="K162" s="1">
        <f t="shared" si="21"/>
        <v>0</v>
      </c>
      <c r="L162" s="4"/>
      <c r="M162" s="4"/>
      <c r="N162" s="25"/>
      <c r="O162" s="1">
        <f t="shared" si="22"/>
        <v>0</v>
      </c>
      <c r="P162" s="42"/>
      <c r="Q162" s="4">
        <v>3</v>
      </c>
      <c r="R162" s="4">
        <f t="shared" si="23"/>
        <v>3</v>
      </c>
      <c r="S162" s="4">
        <f>9+3.5</f>
        <v>12.5</v>
      </c>
      <c r="T162" s="4">
        <v>5</v>
      </c>
      <c r="U162" s="4"/>
      <c r="V162" s="4"/>
      <c r="W162" s="4"/>
      <c r="X162" s="4">
        <v>12</v>
      </c>
      <c r="Y162" s="29"/>
      <c r="Z162" s="39"/>
      <c r="AA162" s="4"/>
      <c r="AB162" s="4"/>
      <c r="AC162" s="5"/>
      <c r="AD162" s="5"/>
      <c r="AE162" s="4"/>
      <c r="AF162" s="4"/>
      <c r="AG162" s="4">
        <v>2</v>
      </c>
      <c r="AH162" s="4"/>
      <c r="AI162" s="4"/>
      <c r="AJ162" s="12">
        <f t="shared" si="24"/>
        <v>34.5</v>
      </c>
      <c r="AK162" s="17">
        <f t="shared" si="25"/>
        <v>0.07621084115783043</v>
      </c>
      <c r="AL162" s="30">
        <f t="shared" si="26"/>
        <v>1930.75</v>
      </c>
      <c r="AM162" s="30">
        <f t="shared" si="27"/>
        <v>0.5</v>
      </c>
    </row>
    <row r="163" spans="1:39" ht="12.75">
      <c r="A163" s="5">
        <v>158</v>
      </c>
      <c r="B163" s="5" t="s">
        <v>180</v>
      </c>
      <c r="C163" s="20" t="s">
        <v>14</v>
      </c>
      <c r="D163" s="4"/>
      <c r="E163" s="4"/>
      <c r="F163" s="4"/>
      <c r="G163" s="42"/>
      <c r="H163" s="42"/>
      <c r="I163" s="4"/>
      <c r="J163" s="4"/>
      <c r="K163" s="1">
        <f t="shared" si="21"/>
        <v>0</v>
      </c>
      <c r="L163" s="4"/>
      <c r="M163" s="4"/>
      <c r="N163" s="25">
        <v>8</v>
      </c>
      <c r="O163" s="1">
        <f t="shared" si="22"/>
        <v>8</v>
      </c>
      <c r="P163" s="42"/>
      <c r="Q163" s="4">
        <v>12</v>
      </c>
      <c r="R163" s="4">
        <f t="shared" si="23"/>
        <v>12</v>
      </c>
      <c r="S163" s="4">
        <v>9</v>
      </c>
      <c r="T163" s="4">
        <v>5</v>
      </c>
      <c r="U163" s="4"/>
      <c r="V163" s="4"/>
      <c r="W163" s="4"/>
      <c r="X163" s="4"/>
      <c r="Y163" s="29"/>
      <c r="Z163" s="39"/>
      <c r="AA163" s="4"/>
      <c r="AB163" s="4"/>
      <c r="AC163" s="5"/>
      <c r="AD163" s="5"/>
      <c r="AE163" s="4"/>
      <c r="AF163" s="4"/>
      <c r="AG163" s="4"/>
      <c r="AH163" s="4"/>
      <c r="AI163" s="4"/>
      <c r="AJ163" s="12">
        <f t="shared" si="24"/>
        <v>34</v>
      </c>
      <c r="AK163" s="17">
        <f t="shared" si="25"/>
        <v>0.07510633621351405</v>
      </c>
      <c r="AL163" s="30">
        <f t="shared" si="26"/>
        <v>1931.25</v>
      </c>
      <c r="AM163" s="30">
        <f t="shared" si="27"/>
        <v>0.5</v>
      </c>
    </row>
    <row r="164" spans="1:39" ht="12.75">
      <c r="A164" s="5">
        <v>159</v>
      </c>
      <c r="B164" s="5" t="s">
        <v>156</v>
      </c>
      <c r="C164" s="20" t="s">
        <v>10</v>
      </c>
      <c r="D164" s="4"/>
      <c r="E164" s="4"/>
      <c r="F164" s="4"/>
      <c r="G164" s="42"/>
      <c r="H164" s="42"/>
      <c r="I164" s="4"/>
      <c r="J164" s="4"/>
      <c r="K164" s="1">
        <f t="shared" si="21"/>
        <v>0</v>
      </c>
      <c r="L164" s="4"/>
      <c r="M164" s="4"/>
      <c r="N164" s="25"/>
      <c r="O164" s="1">
        <f t="shared" si="22"/>
        <v>0</v>
      </c>
      <c r="P164" s="42"/>
      <c r="Q164" s="4">
        <v>16</v>
      </c>
      <c r="R164" s="4">
        <f t="shared" si="23"/>
        <v>16</v>
      </c>
      <c r="S164" s="4">
        <v>11</v>
      </c>
      <c r="T164" s="4">
        <v>7</v>
      </c>
      <c r="U164" s="4"/>
      <c r="V164" s="4"/>
      <c r="W164" s="4"/>
      <c r="X164" s="4"/>
      <c r="Y164" s="29"/>
      <c r="Z164" s="39"/>
      <c r="AA164" s="4"/>
      <c r="AB164" s="4"/>
      <c r="AC164" s="5"/>
      <c r="AD164" s="5"/>
      <c r="AE164" s="4"/>
      <c r="AF164" s="4"/>
      <c r="AG164" s="4"/>
      <c r="AH164" s="4"/>
      <c r="AI164" s="4"/>
      <c r="AJ164" s="12">
        <f t="shared" si="24"/>
        <v>34</v>
      </c>
      <c r="AK164" s="17">
        <f t="shared" si="25"/>
        <v>0.07510633621351405</v>
      </c>
      <c r="AL164" s="30">
        <f t="shared" si="26"/>
        <v>1931.25</v>
      </c>
      <c r="AM164" s="30">
        <f t="shared" si="27"/>
        <v>0</v>
      </c>
    </row>
    <row r="165" spans="1:39" ht="12.75">
      <c r="A165" s="5">
        <v>160</v>
      </c>
      <c r="B165" s="5" t="s">
        <v>269</v>
      </c>
      <c r="C165" s="20" t="s">
        <v>10</v>
      </c>
      <c r="D165" s="4"/>
      <c r="E165" s="4"/>
      <c r="F165" s="4"/>
      <c r="G165" s="42"/>
      <c r="H165" s="42"/>
      <c r="I165" s="4"/>
      <c r="J165" s="4"/>
      <c r="K165" s="1">
        <f t="shared" si="21"/>
        <v>0</v>
      </c>
      <c r="L165" s="4"/>
      <c r="M165" s="4"/>
      <c r="N165" s="25"/>
      <c r="O165" s="1">
        <f t="shared" si="22"/>
        <v>0</v>
      </c>
      <c r="P165" s="42"/>
      <c r="Q165" s="4">
        <v>31</v>
      </c>
      <c r="R165" s="4">
        <f t="shared" si="23"/>
        <v>31</v>
      </c>
      <c r="S165" s="4">
        <v>1</v>
      </c>
      <c r="T165" s="4">
        <v>1</v>
      </c>
      <c r="U165" s="4"/>
      <c r="V165" s="4"/>
      <c r="W165" s="4"/>
      <c r="X165" s="4"/>
      <c r="Y165" s="29"/>
      <c r="Z165" s="39"/>
      <c r="AA165" s="4"/>
      <c r="AB165" s="4"/>
      <c r="AC165" s="5"/>
      <c r="AD165" s="5"/>
      <c r="AE165" s="4"/>
      <c r="AF165" s="4"/>
      <c r="AG165" s="4"/>
      <c r="AH165" s="4"/>
      <c r="AI165" s="4"/>
      <c r="AJ165" s="12">
        <f t="shared" si="24"/>
        <v>33</v>
      </c>
      <c r="AK165" s="17">
        <f t="shared" si="25"/>
        <v>0.07289732632488127</v>
      </c>
      <c r="AL165" s="30">
        <f t="shared" si="26"/>
        <v>1932.25</v>
      </c>
      <c r="AM165" s="30">
        <f t="shared" si="27"/>
        <v>1</v>
      </c>
    </row>
    <row r="166" spans="1:39" ht="12.75">
      <c r="A166" s="5">
        <v>161</v>
      </c>
      <c r="B166" s="5" t="s">
        <v>147</v>
      </c>
      <c r="C166" s="20" t="s">
        <v>8</v>
      </c>
      <c r="D166" s="4"/>
      <c r="E166" s="4"/>
      <c r="F166" s="4"/>
      <c r="G166" s="42"/>
      <c r="H166" s="42"/>
      <c r="I166" s="4"/>
      <c r="J166" s="4"/>
      <c r="K166" s="1">
        <f t="shared" si="21"/>
        <v>0</v>
      </c>
      <c r="L166" s="4"/>
      <c r="M166" s="4"/>
      <c r="N166" s="25"/>
      <c r="O166" s="1">
        <f t="shared" si="22"/>
        <v>0</v>
      </c>
      <c r="P166" s="42"/>
      <c r="Q166" s="4">
        <v>24</v>
      </c>
      <c r="R166" s="4">
        <f t="shared" si="23"/>
        <v>24</v>
      </c>
      <c r="S166" s="4">
        <v>4</v>
      </c>
      <c r="T166" s="4">
        <v>2</v>
      </c>
      <c r="U166" s="4"/>
      <c r="V166" s="4"/>
      <c r="W166" s="4"/>
      <c r="X166" s="4"/>
      <c r="Y166" s="29"/>
      <c r="Z166" s="39"/>
      <c r="AA166" s="4"/>
      <c r="AB166" s="4"/>
      <c r="AC166" s="5"/>
      <c r="AD166" s="5"/>
      <c r="AE166" s="4">
        <v>3</v>
      </c>
      <c r="AF166" s="4"/>
      <c r="AG166" s="4"/>
      <c r="AH166" s="4"/>
      <c r="AI166" s="4"/>
      <c r="AJ166" s="12">
        <f t="shared" si="24"/>
        <v>33</v>
      </c>
      <c r="AK166" s="17">
        <f t="shared" si="25"/>
        <v>0.07289732632488127</v>
      </c>
      <c r="AL166" s="30">
        <f t="shared" si="26"/>
        <v>1932.25</v>
      </c>
      <c r="AM166" s="30">
        <f t="shared" si="27"/>
        <v>0</v>
      </c>
    </row>
    <row r="167" spans="1:39" ht="12.75">
      <c r="A167" s="5">
        <v>162</v>
      </c>
      <c r="B167" s="5" t="s">
        <v>190</v>
      </c>
      <c r="C167" s="20" t="s">
        <v>9</v>
      </c>
      <c r="D167" s="4"/>
      <c r="E167" s="4"/>
      <c r="F167" s="4"/>
      <c r="G167" s="42"/>
      <c r="H167" s="42"/>
      <c r="I167" s="4"/>
      <c r="J167" s="4"/>
      <c r="K167" s="1">
        <f t="shared" si="21"/>
        <v>0</v>
      </c>
      <c r="L167" s="4"/>
      <c r="M167" s="4"/>
      <c r="N167" s="25"/>
      <c r="O167" s="1">
        <f t="shared" si="22"/>
        <v>0</v>
      </c>
      <c r="P167" s="42"/>
      <c r="Q167" s="4">
        <v>17</v>
      </c>
      <c r="R167" s="4">
        <f t="shared" si="23"/>
        <v>17</v>
      </c>
      <c r="S167" s="4">
        <v>4.5</v>
      </c>
      <c r="T167" s="4">
        <v>10</v>
      </c>
      <c r="U167" s="4"/>
      <c r="V167" s="4"/>
      <c r="W167" s="4"/>
      <c r="X167" s="4"/>
      <c r="Y167" s="29"/>
      <c r="Z167" s="39"/>
      <c r="AA167" s="4"/>
      <c r="AB167" s="4"/>
      <c r="AC167" s="5"/>
      <c r="AD167" s="5"/>
      <c r="AE167" s="4"/>
      <c r="AF167" s="4"/>
      <c r="AG167" s="4"/>
      <c r="AH167" s="4"/>
      <c r="AI167" s="4"/>
      <c r="AJ167" s="12">
        <f t="shared" si="24"/>
        <v>31.5</v>
      </c>
      <c r="AK167" s="17">
        <f t="shared" si="25"/>
        <v>0.06958381149193213</v>
      </c>
      <c r="AL167" s="30">
        <f t="shared" si="26"/>
        <v>1933.75</v>
      </c>
      <c r="AM167" s="30">
        <f t="shared" si="27"/>
        <v>1.5</v>
      </c>
    </row>
    <row r="168" spans="1:39" ht="12.75">
      <c r="A168" s="5">
        <v>163</v>
      </c>
      <c r="B168" s="5" t="s">
        <v>343</v>
      </c>
      <c r="C168" s="20" t="s">
        <v>11</v>
      </c>
      <c r="D168" s="4"/>
      <c r="E168" s="4">
        <v>22</v>
      </c>
      <c r="F168" s="4"/>
      <c r="G168" s="42"/>
      <c r="H168" s="42"/>
      <c r="I168" s="4"/>
      <c r="J168" s="4">
        <v>9</v>
      </c>
      <c r="K168" s="1">
        <f t="shared" si="21"/>
        <v>31</v>
      </c>
      <c r="L168" s="4"/>
      <c r="M168" s="4"/>
      <c r="N168" s="25"/>
      <c r="O168" s="1">
        <f t="shared" si="22"/>
        <v>0</v>
      </c>
      <c r="P168" s="42"/>
      <c r="Q168" s="4"/>
      <c r="R168" s="4">
        <f t="shared" si="23"/>
        <v>0</v>
      </c>
      <c r="S168" s="4"/>
      <c r="T168" s="4"/>
      <c r="U168" s="4"/>
      <c r="V168" s="4"/>
      <c r="W168" s="4"/>
      <c r="X168" s="4"/>
      <c r="Y168" s="29"/>
      <c r="Z168" s="39"/>
      <c r="AA168" s="4"/>
      <c r="AB168" s="4"/>
      <c r="AC168" s="5"/>
      <c r="AD168" s="5"/>
      <c r="AE168" s="4"/>
      <c r="AF168" s="4"/>
      <c r="AG168" s="4"/>
      <c r="AH168" s="4"/>
      <c r="AI168" s="4"/>
      <c r="AJ168" s="12">
        <f t="shared" si="24"/>
        <v>31</v>
      </c>
      <c r="AK168" s="17">
        <f t="shared" si="25"/>
        <v>0.06847930654761575</v>
      </c>
      <c r="AL168" s="30">
        <f t="shared" si="26"/>
        <v>1934.25</v>
      </c>
      <c r="AM168" s="30">
        <f t="shared" si="27"/>
        <v>0.5</v>
      </c>
    </row>
    <row r="169" spans="1:39" ht="12.75">
      <c r="A169" s="5">
        <v>164</v>
      </c>
      <c r="B169" s="5" t="s">
        <v>113</v>
      </c>
      <c r="C169" s="20" t="s">
        <v>9</v>
      </c>
      <c r="D169" s="4"/>
      <c r="E169" s="4"/>
      <c r="F169" s="4"/>
      <c r="G169" s="42"/>
      <c r="H169" s="42"/>
      <c r="I169" s="4"/>
      <c r="J169" s="4"/>
      <c r="K169" s="1">
        <f t="shared" si="21"/>
        <v>0</v>
      </c>
      <c r="L169" s="4"/>
      <c r="M169" s="4"/>
      <c r="N169" s="25"/>
      <c r="O169" s="1">
        <f t="shared" si="22"/>
        <v>0</v>
      </c>
      <c r="P169" s="42"/>
      <c r="Q169" s="4">
        <v>2</v>
      </c>
      <c r="R169" s="4">
        <f t="shared" si="23"/>
        <v>2</v>
      </c>
      <c r="S169" s="4">
        <v>18</v>
      </c>
      <c r="T169" s="4">
        <v>9</v>
      </c>
      <c r="U169" s="4"/>
      <c r="V169" s="4"/>
      <c r="W169" s="4"/>
      <c r="X169" s="4"/>
      <c r="Y169" s="29"/>
      <c r="Z169" s="39"/>
      <c r="AA169" s="4"/>
      <c r="AB169" s="4"/>
      <c r="AC169" s="5"/>
      <c r="AD169" s="5"/>
      <c r="AE169" s="4"/>
      <c r="AF169" s="4"/>
      <c r="AG169" s="4">
        <v>2</v>
      </c>
      <c r="AH169" s="4"/>
      <c r="AI169" s="4"/>
      <c r="AJ169" s="12">
        <f t="shared" si="24"/>
        <v>31</v>
      </c>
      <c r="AK169" s="17">
        <f t="shared" si="25"/>
        <v>0.06847930654761575</v>
      </c>
      <c r="AL169" s="30">
        <f t="shared" si="26"/>
        <v>1934.25</v>
      </c>
      <c r="AM169" s="30">
        <f t="shared" si="27"/>
        <v>0</v>
      </c>
    </row>
    <row r="170" spans="1:39" ht="12.75">
      <c r="A170" s="5">
        <v>165</v>
      </c>
      <c r="B170" s="5" t="s">
        <v>286</v>
      </c>
      <c r="C170" s="20" t="s">
        <v>13</v>
      </c>
      <c r="D170" s="4"/>
      <c r="E170" s="4"/>
      <c r="F170" s="4"/>
      <c r="G170" s="42"/>
      <c r="H170" s="42"/>
      <c r="I170" s="4"/>
      <c r="J170" s="4"/>
      <c r="K170" s="1">
        <f t="shared" si="21"/>
        <v>0</v>
      </c>
      <c r="L170" s="4"/>
      <c r="M170" s="4"/>
      <c r="N170" s="25"/>
      <c r="O170" s="1">
        <f t="shared" si="22"/>
        <v>0</v>
      </c>
      <c r="P170" s="42"/>
      <c r="Q170" s="4">
        <f>8+6</f>
        <v>14</v>
      </c>
      <c r="R170" s="4">
        <f t="shared" si="23"/>
        <v>14</v>
      </c>
      <c r="S170" s="4"/>
      <c r="T170" s="4">
        <v>16.5</v>
      </c>
      <c r="U170" s="4"/>
      <c r="V170" s="4"/>
      <c r="W170" s="4"/>
      <c r="X170" s="4"/>
      <c r="Y170" s="29"/>
      <c r="Z170" s="39"/>
      <c r="AA170" s="4"/>
      <c r="AB170" s="4"/>
      <c r="AC170" s="5"/>
      <c r="AD170" s="5"/>
      <c r="AE170" s="4"/>
      <c r="AF170" s="4"/>
      <c r="AG170" s="4"/>
      <c r="AH170" s="4"/>
      <c r="AI170" s="4"/>
      <c r="AJ170" s="12">
        <f t="shared" si="24"/>
        <v>30.5</v>
      </c>
      <c r="AK170" s="17">
        <f t="shared" si="25"/>
        <v>0.06737480160329937</v>
      </c>
      <c r="AL170" s="30">
        <f t="shared" si="26"/>
        <v>1934.75</v>
      </c>
      <c r="AM170" s="30">
        <f t="shared" si="27"/>
        <v>0.5</v>
      </c>
    </row>
    <row r="171" spans="1:39" ht="12.75">
      <c r="A171" s="5">
        <v>166</v>
      </c>
      <c r="B171" s="5" t="s">
        <v>265</v>
      </c>
      <c r="C171" s="20" t="s">
        <v>2</v>
      </c>
      <c r="D171" s="4"/>
      <c r="E171" s="4"/>
      <c r="F171" s="4"/>
      <c r="G171" s="42"/>
      <c r="H171" s="42"/>
      <c r="I171" s="4">
        <v>30</v>
      </c>
      <c r="J171" s="4"/>
      <c r="K171" s="1">
        <f t="shared" si="21"/>
        <v>30</v>
      </c>
      <c r="L171" s="4"/>
      <c r="M171" s="4"/>
      <c r="N171" s="25"/>
      <c r="O171" s="1">
        <f t="shared" si="22"/>
        <v>0</v>
      </c>
      <c r="P171" s="42"/>
      <c r="Q171" s="4"/>
      <c r="R171" s="4">
        <f t="shared" si="23"/>
        <v>0</v>
      </c>
      <c r="S171" s="4"/>
      <c r="T171" s="4"/>
      <c r="U171" s="4"/>
      <c r="V171" s="4"/>
      <c r="W171" s="4"/>
      <c r="X171" s="4"/>
      <c r="Y171" s="29"/>
      <c r="Z171" s="39"/>
      <c r="AA171" s="4"/>
      <c r="AB171" s="4"/>
      <c r="AC171" s="5"/>
      <c r="AD171" s="5"/>
      <c r="AE171" s="4"/>
      <c r="AF171" s="4"/>
      <c r="AG171" s="4"/>
      <c r="AH171" s="4"/>
      <c r="AI171" s="4"/>
      <c r="AJ171" s="12">
        <f t="shared" si="24"/>
        <v>30</v>
      </c>
      <c r="AK171" s="17">
        <f t="shared" si="25"/>
        <v>0.06627029665898299</v>
      </c>
      <c r="AL171" s="30">
        <f t="shared" si="26"/>
        <v>1935.25</v>
      </c>
      <c r="AM171" s="30">
        <f t="shared" si="27"/>
        <v>0.5</v>
      </c>
    </row>
    <row r="172" spans="1:39" ht="12.75">
      <c r="A172" s="5">
        <v>167</v>
      </c>
      <c r="B172" s="5" t="s">
        <v>376</v>
      </c>
      <c r="C172" s="20" t="s">
        <v>9</v>
      </c>
      <c r="D172" s="4"/>
      <c r="E172" s="4"/>
      <c r="F172" s="4"/>
      <c r="G172" s="42"/>
      <c r="H172" s="42"/>
      <c r="I172" s="4"/>
      <c r="J172" s="4">
        <v>30</v>
      </c>
      <c r="K172" s="1">
        <f t="shared" si="21"/>
        <v>30</v>
      </c>
      <c r="L172" s="4"/>
      <c r="M172" s="4"/>
      <c r="N172" s="25"/>
      <c r="O172" s="1">
        <f t="shared" si="22"/>
        <v>0</v>
      </c>
      <c r="P172" s="42"/>
      <c r="Q172" s="4"/>
      <c r="R172" s="4">
        <f t="shared" si="23"/>
        <v>0</v>
      </c>
      <c r="S172" s="4"/>
      <c r="T172" s="4"/>
      <c r="U172" s="4"/>
      <c r="V172" s="4"/>
      <c r="W172" s="4"/>
      <c r="X172" s="4"/>
      <c r="Y172" s="29"/>
      <c r="Z172" s="39"/>
      <c r="AA172" s="4"/>
      <c r="AB172" s="4"/>
      <c r="AC172" s="5"/>
      <c r="AD172" s="5"/>
      <c r="AE172" s="4"/>
      <c r="AF172" s="4"/>
      <c r="AG172" s="4"/>
      <c r="AH172" s="4"/>
      <c r="AI172" s="4"/>
      <c r="AJ172" s="12">
        <f t="shared" si="24"/>
        <v>30</v>
      </c>
      <c r="AK172" s="17">
        <f t="shared" si="25"/>
        <v>0.06627029665898299</v>
      </c>
      <c r="AL172" s="30">
        <f t="shared" si="26"/>
        <v>1935.25</v>
      </c>
      <c r="AM172" s="30">
        <f t="shared" si="27"/>
        <v>0</v>
      </c>
    </row>
    <row r="173" spans="1:39" ht="12.75">
      <c r="A173" s="5">
        <v>168</v>
      </c>
      <c r="B173" s="5" t="s">
        <v>381</v>
      </c>
      <c r="C173" s="20" t="s">
        <v>11</v>
      </c>
      <c r="D173" s="4"/>
      <c r="E173" s="4"/>
      <c r="F173" s="4"/>
      <c r="G173" s="42">
        <v>30</v>
      </c>
      <c r="H173" s="42"/>
      <c r="I173" s="4"/>
      <c r="J173" s="4"/>
      <c r="K173" s="1">
        <f t="shared" si="21"/>
        <v>30</v>
      </c>
      <c r="L173" s="4"/>
      <c r="M173" s="4"/>
      <c r="N173" s="25"/>
      <c r="O173" s="1">
        <f t="shared" si="22"/>
        <v>0</v>
      </c>
      <c r="P173" s="42"/>
      <c r="Q173" s="4"/>
      <c r="R173" s="4">
        <f t="shared" si="23"/>
        <v>0</v>
      </c>
      <c r="S173" s="4"/>
      <c r="T173" s="4"/>
      <c r="U173" s="4"/>
      <c r="V173" s="4"/>
      <c r="W173" s="4"/>
      <c r="X173" s="4"/>
      <c r="Y173" s="29"/>
      <c r="Z173" s="39"/>
      <c r="AA173" s="4"/>
      <c r="AB173" s="4"/>
      <c r="AC173" s="5"/>
      <c r="AD173" s="5"/>
      <c r="AE173" s="4"/>
      <c r="AF173" s="4"/>
      <c r="AG173" s="4"/>
      <c r="AH173" s="4"/>
      <c r="AI173" s="4"/>
      <c r="AJ173" s="12">
        <f t="shared" si="24"/>
        <v>30</v>
      </c>
      <c r="AK173" s="17">
        <f t="shared" si="25"/>
        <v>0.06627029665898299</v>
      </c>
      <c r="AL173" s="30">
        <f t="shared" si="26"/>
        <v>1935.25</v>
      </c>
      <c r="AM173" s="30">
        <f t="shared" si="27"/>
        <v>0</v>
      </c>
    </row>
    <row r="174" spans="1:39" ht="12.75">
      <c r="A174" s="5">
        <v>169</v>
      </c>
      <c r="B174" s="5" t="s">
        <v>102</v>
      </c>
      <c r="C174" s="20" t="s">
        <v>7</v>
      </c>
      <c r="D174" s="4"/>
      <c r="E174" s="4"/>
      <c r="F174" s="4"/>
      <c r="G174" s="42"/>
      <c r="H174" s="42"/>
      <c r="I174" s="4"/>
      <c r="J174" s="4"/>
      <c r="K174" s="1">
        <f t="shared" si="21"/>
        <v>0</v>
      </c>
      <c r="L174" s="4"/>
      <c r="M174" s="4"/>
      <c r="N174" s="25"/>
      <c r="O174" s="1">
        <f t="shared" si="22"/>
        <v>0</v>
      </c>
      <c r="P174" s="42"/>
      <c r="Q174" s="4">
        <v>5</v>
      </c>
      <c r="R174" s="4">
        <f t="shared" si="23"/>
        <v>5</v>
      </c>
      <c r="S174" s="4">
        <v>9</v>
      </c>
      <c r="T174" s="4">
        <v>3</v>
      </c>
      <c r="U174" s="4"/>
      <c r="V174" s="4"/>
      <c r="W174" s="4"/>
      <c r="X174" s="4"/>
      <c r="Y174" s="29"/>
      <c r="Z174" s="39"/>
      <c r="AA174" s="4"/>
      <c r="AB174" s="4"/>
      <c r="AC174" s="5"/>
      <c r="AD174" s="5"/>
      <c r="AE174" s="4"/>
      <c r="AF174" s="4"/>
      <c r="AG174" s="4">
        <v>12</v>
      </c>
      <c r="AH174" s="4"/>
      <c r="AI174" s="4"/>
      <c r="AJ174" s="12">
        <f t="shared" si="24"/>
        <v>29</v>
      </c>
      <c r="AK174" s="17">
        <f t="shared" si="25"/>
        <v>0.06406128677035021</v>
      </c>
      <c r="AL174" s="30">
        <f t="shared" si="26"/>
        <v>1936.25</v>
      </c>
      <c r="AM174" s="30">
        <f t="shared" si="27"/>
        <v>1</v>
      </c>
    </row>
    <row r="175" spans="1:39" ht="12.75">
      <c r="A175" s="5">
        <v>170</v>
      </c>
      <c r="B175" s="5" t="s">
        <v>287</v>
      </c>
      <c r="C175" s="20" t="s">
        <v>12</v>
      </c>
      <c r="D175" s="4"/>
      <c r="E175" s="4"/>
      <c r="F175" s="4"/>
      <c r="G175" s="42"/>
      <c r="H175" s="42"/>
      <c r="I175" s="4"/>
      <c r="J175" s="4"/>
      <c r="K175" s="1">
        <f t="shared" si="21"/>
        <v>0</v>
      </c>
      <c r="L175" s="4"/>
      <c r="M175" s="4"/>
      <c r="N175" s="25"/>
      <c r="O175" s="1">
        <f t="shared" si="22"/>
        <v>0</v>
      </c>
      <c r="P175" s="42"/>
      <c r="Q175" s="4">
        <v>2</v>
      </c>
      <c r="R175" s="4">
        <f t="shared" si="23"/>
        <v>2</v>
      </c>
      <c r="S175" s="4">
        <v>10</v>
      </c>
      <c r="T175" s="4">
        <v>15</v>
      </c>
      <c r="U175" s="4"/>
      <c r="V175" s="4"/>
      <c r="W175" s="4"/>
      <c r="X175" s="4"/>
      <c r="Y175" s="29"/>
      <c r="Z175" s="39"/>
      <c r="AA175" s="4"/>
      <c r="AB175" s="4"/>
      <c r="AC175" s="5"/>
      <c r="AD175" s="5"/>
      <c r="AE175" s="4"/>
      <c r="AF175" s="4"/>
      <c r="AG175" s="4">
        <v>2</v>
      </c>
      <c r="AH175" s="4"/>
      <c r="AI175" s="4"/>
      <c r="AJ175" s="12">
        <f t="shared" si="24"/>
        <v>29</v>
      </c>
      <c r="AK175" s="17">
        <f t="shared" si="25"/>
        <v>0.06406128677035021</v>
      </c>
      <c r="AL175" s="30">
        <f t="shared" si="26"/>
        <v>1936.25</v>
      </c>
      <c r="AM175" s="30">
        <f t="shared" si="27"/>
        <v>0</v>
      </c>
    </row>
    <row r="176" spans="1:39" ht="12.75">
      <c r="A176" s="5">
        <v>171</v>
      </c>
      <c r="B176" s="5" t="s">
        <v>237</v>
      </c>
      <c r="C176" s="20" t="s">
        <v>10</v>
      </c>
      <c r="D176" s="4"/>
      <c r="E176" s="4"/>
      <c r="F176" s="4"/>
      <c r="G176" s="42"/>
      <c r="H176" s="42"/>
      <c r="I176" s="4"/>
      <c r="J176" s="4"/>
      <c r="K176" s="1">
        <f t="shared" si="21"/>
        <v>0</v>
      </c>
      <c r="L176" s="4">
        <v>10</v>
      </c>
      <c r="M176" s="4"/>
      <c r="N176" s="25">
        <v>12</v>
      </c>
      <c r="O176" s="1">
        <f t="shared" si="22"/>
        <v>22</v>
      </c>
      <c r="P176" s="42"/>
      <c r="Q176" s="4"/>
      <c r="R176" s="4">
        <f t="shared" si="23"/>
        <v>0</v>
      </c>
      <c r="S176" s="4">
        <v>4</v>
      </c>
      <c r="T176" s="4">
        <v>2</v>
      </c>
      <c r="U176" s="4"/>
      <c r="V176" s="4"/>
      <c r="W176" s="4"/>
      <c r="X176" s="4"/>
      <c r="Y176" s="29"/>
      <c r="Z176" s="39"/>
      <c r="AA176" s="4"/>
      <c r="AB176" s="4"/>
      <c r="AC176" s="5"/>
      <c r="AD176" s="5"/>
      <c r="AE176" s="4"/>
      <c r="AF176" s="4"/>
      <c r="AG176" s="4"/>
      <c r="AH176" s="4"/>
      <c r="AI176" s="4"/>
      <c r="AJ176" s="12">
        <f t="shared" si="24"/>
        <v>28</v>
      </c>
      <c r="AK176" s="17">
        <f t="shared" si="25"/>
        <v>0.06185227688171745</v>
      </c>
      <c r="AL176" s="30">
        <f t="shared" si="26"/>
        <v>1937.25</v>
      </c>
      <c r="AM176" s="30">
        <f t="shared" si="27"/>
        <v>1</v>
      </c>
    </row>
    <row r="177" spans="1:39" ht="12.75">
      <c r="A177" s="5">
        <v>172</v>
      </c>
      <c r="B177" s="5" t="s">
        <v>211</v>
      </c>
      <c r="C177" s="20" t="s">
        <v>10</v>
      </c>
      <c r="D177" s="4"/>
      <c r="E177" s="4"/>
      <c r="F177" s="4"/>
      <c r="G177" s="42"/>
      <c r="H177" s="42"/>
      <c r="I177" s="4"/>
      <c r="J177" s="4"/>
      <c r="K177" s="1">
        <f t="shared" si="21"/>
        <v>0</v>
      </c>
      <c r="L177" s="4">
        <v>12</v>
      </c>
      <c r="M177" s="4"/>
      <c r="N177" s="25"/>
      <c r="O177" s="1">
        <f t="shared" si="22"/>
        <v>12</v>
      </c>
      <c r="P177" s="42"/>
      <c r="Q177" s="4"/>
      <c r="R177" s="4">
        <f t="shared" si="23"/>
        <v>0</v>
      </c>
      <c r="S177" s="4">
        <v>13</v>
      </c>
      <c r="T177" s="4"/>
      <c r="U177" s="4"/>
      <c r="V177" s="4"/>
      <c r="W177" s="4"/>
      <c r="X177" s="4"/>
      <c r="Y177" s="29"/>
      <c r="Z177" s="39"/>
      <c r="AA177" s="4"/>
      <c r="AB177" s="4"/>
      <c r="AC177" s="5"/>
      <c r="AD177" s="5"/>
      <c r="AE177" s="4"/>
      <c r="AF177" s="4"/>
      <c r="AG177" s="4">
        <v>2.5</v>
      </c>
      <c r="AH177" s="4"/>
      <c r="AI177" s="4"/>
      <c r="AJ177" s="12">
        <f t="shared" si="24"/>
        <v>27.5</v>
      </c>
      <c r="AK177" s="17">
        <f t="shared" si="25"/>
        <v>0.060747771937401066</v>
      </c>
      <c r="AL177" s="30">
        <f t="shared" si="26"/>
        <v>1937.75</v>
      </c>
      <c r="AM177" s="30">
        <f t="shared" si="27"/>
        <v>0.5</v>
      </c>
    </row>
    <row r="178" spans="1:39" ht="12.75">
      <c r="A178" s="5">
        <v>173</v>
      </c>
      <c r="B178" s="5" t="s">
        <v>32</v>
      </c>
      <c r="C178" s="20" t="s">
        <v>11</v>
      </c>
      <c r="D178" s="4"/>
      <c r="E178" s="4"/>
      <c r="F178" s="4"/>
      <c r="G178" s="42"/>
      <c r="H178" s="42"/>
      <c r="I178" s="4"/>
      <c r="J178" s="4"/>
      <c r="K178" s="1">
        <f t="shared" si="21"/>
        <v>0</v>
      </c>
      <c r="L178" s="4"/>
      <c r="M178" s="4"/>
      <c r="N178" s="25"/>
      <c r="O178" s="1">
        <f t="shared" si="22"/>
        <v>0</v>
      </c>
      <c r="P178" s="42"/>
      <c r="Q178" s="4">
        <v>19</v>
      </c>
      <c r="R178" s="4">
        <f t="shared" si="23"/>
        <v>19</v>
      </c>
      <c r="S178" s="4">
        <v>4</v>
      </c>
      <c r="T178" s="4">
        <v>4</v>
      </c>
      <c r="U178" s="4"/>
      <c r="V178" s="4"/>
      <c r="W178" s="4"/>
      <c r="X178" s="4"/>
      <c r="Y178" s="29"/>
      <c r="Z178" s="39"/>
      <c r="AA178" s="4"/>
      <c r="AB178" s="4"/>
      <c r="AC178" s="5"/>
      <c r="AD178" s="5"/>
      <c r="AE178" s="4"/>
      <c r="AF178" s="4"/>
      <c r="AG178" s="4"/>
      <c r="AH178" s="4"/>
      <c r="AI178" s="4"/>
      <c r="AJ178" s="12">
        <f t="shared" si="24"/>
        <v>27</v>
      </c>
      <c r="AK178" s="17">
        <f t="shared" si="25"/>
        <v>0.059643266993084684</v>
      </c>
      <c r="AL178" s="30">
        <f t="shared" si="26"/>
        <v>1938.25</v>
      </c>
      <c r="AM178" s="30">
        <f t="shared" si="27"/>
        <v>0.5</v>
      </c>
    </row>
    <row r="179" spans="1:39" ht="12.75">
      <c r="A179" s="5">
        <v>174</v>
      </c>
      <c r="B179" s="5" t="s">
        <v>169</v>
      </c>
      <c r="C179" s="20" t="s">
        <v>8</v>
      </c>
      <c r="D179" s="4"/>
      <c r="E179" s="4"/>
      <c r="F179" s="4"/>
      <c r="G179" s="42"/>
      <c r="H179" s="42"/>
      <c r="I179" s="4"/>
      <c r="J179" s="4"/>
      <c r="K179" s="1">
        <f t="shared" si="21"/>
        <v>0</v>
      </c>
      <c r="L179" s="4"/>
      <c r="M179" s="4"/>
      <c r="N179" s="25"/>
      <c r="O179" s="1">
        <f t="shared" si="22"/>
        <v>0</v>
      </c>
      <c r="P179" s="42"/>
      <c r="Q179" s="4">
        <v>10</v>
      </c>
      <c r="R179" s="4">
        <f t="shared" si="23"/>
        <v>10</v>
      </c>
      <c r="S179" s="4"/>
      <c r="T179" s="4">
        <v>5</v>
      </c>
      <c r="U179" s="4"/>
      <c r="V179" s="4"/>
      <c r="W179" s="4">
        <v>12</v>
      </c>
      <c r="X179" s="4"/>
      <c r="Y179" s="29"/>
      <c r="Z179" s="39"/>
      <c r="AA179" s="4"/>
      <c r="AB179" s="4"/>
      <c r="AC179" s="5"/>
      <c r="AD179" s="5"/>
      <c r="AE179" s="4"/>
      <c r="AF179" s="4"/>
      <c r="AG179" s="4"/>
      <c r="AH179" s="4"/>
      <c r="AI179" s="4"/>
      <c r="AJ179" s="12">
        <f t="shared" si="24"/>
        <v>27</v>
      </c>
      <c r="AK179" s="17">
        <f t="shared" si="25"/>
        <v>0.059643266993084684</v>
      </c>
      <c r="AL179" s="30">
        <f t="shared" si="26"/>
        <v>1938.25</v>
      </c>
      <c r="AM179" s="30">
        <f t="shared" si="27"/>
        <v>0</v>
      </c>
    </row>
    <row r="180" spans="1:39" ht="12.75">
      <c r="A180" s="5">
        <v>175</v>
      </c>
      <c r="B180" s="5" t="s">
        <v>284</v>
      </c>
      <c r="C180" s="20" t="s">
        <v>9</v>
      </c>
      <c r="D180" s="4"/>
      <c r="E180" s="4"/>
      <c r="F180" s="4"/>
      <c r="G180" s="42"/>
      <c r="H180" s="42"/>
      <c r="I180" s="4"/>
      <c r="J180" s="4"/>
      <c r="K180" s="1">
        <f t="shared" si="21"/>
        <v>0</v>
      </c>
      <c r="L180" s="4"/>
      <c r="M180" s="4"/>
      <c r="N180" s="25"/>
      <c r="O180" s="1">
        <f t="shared" si="22"/>
        <v>0</v>
      </c>
      <c r="P180" s="42"/>
      <c r="Q180" s="4"/>
      <c r="R180" s="4">
        <f t="shared" si="23"/>
        <v>0</v>
      </c>
      <c r="S180" s="4">
        <v>12</v>
      </c>
      <c r="T180" s="4">
        <v>4</v>
      </c>
      <c r="U180" s="4"/>
      <c r="V180" s="4"/>
      <c r="W180" s="4"/>
      <c r="X180" s="4"/>
      <c r="Y180" s="29"/>
      <c r="Z180" s="39"/>
      <c r="AA180" s="4"/>
      <c r="AB180" s="4"/>
      <c r="AC180" s="5"/>
      <c r="AD180" s="5"/>
      <c r="AE180" s="4"/>
      <c r="AF180" s="4"/>
      <c r="AG180" s="4">
        <v>10</v>
      </c>
      <c r="AH180" s="4"/>
      <c r="AI180" s="4"/>
      <c r="AJ180" s="12">
        <f t="shared" si="24"/>
        <v>26</v>
      </c>
      <c r="AK180" s="17">
        <f t="shared" si="25"/>
        <v>0.057434257104451915</v>
      </c>
      <c r="AL180" s="30">
        <f t="shared" si="26"/>
        <v>1939.25</v>
      </c>
      <c r="AM180" s="30">
        <f t="shared" si="27"/>
        <v>1</v>
      </c>
    </row>
    <row r="181" spans="1:39" ht="12.75">
      <c r="A181" s="5">
        <v>176</v>
      </c>
      <c r="B181" s="5" t="s">
        <v>266</v>
      </c>
      <c r="C181" s="20" t="s">
        <v>14</v>
      </c>
      <c r="D181" s="4"/>
      <c r="E181" s="4"/>
      <c r="F181" s="4"/>
      <c r="G181" s="42"/>
      <c r="H181" s="42"/>
      <c r="I181" s="4"/>
      <c r="J181" s="4"/>
      <c r="K181" s="1">
        <f t="shared" si="21"/>
        <v>0</v>
      </c>
      <c r="L181" s="4"/>
      <c r="M181" s="4"/>
      <c r="N181" s="25"/>
      <c r="O181" s="1">
        <f t="shared" si="22"/>
        <v>0</v>
      </c>
      <c r="P181" s="42"/>
      <c r="Q181" s="4"/>
      <c r="R181" s="4">
        <f t="shared" si="23"/>
        <v>0</v>
      </c>
      <c r="S181" s="4">
        <v>11</v>
      </c>
      <c r="T181" s="4">
        <v>15</v>
      </c>
      <c r="U181" s="4"/>
      <c r="V181" s="4"/>
      <c r="W181" s="4"/>
      <c r="X181" s="4"/>
      <c r="Y181" s="29"/>
      <c r="Z181" s="39"/>
      <c r="AA181" s="4"/>
      <c r="AB181" s="4"/>
      <c r="AC181" s="5"/>
      <c r="AD181" s="5"/>
      <c r="AE181" s="4"/>
      <c r="AF181" s="4"/>
      <c r="AG181" s="4"/>
      <c r="AH181" s="4"/>
      <c r="AI181" s="4"/>
      <c r="AJ181" s="12">
        <f t="shared" si="24"/>
        <v>26</v>
      </c>
      <c r="AK181" s="17">
        <f t="shared" si="25"/>
        <v>0.057434257104451915</v>
      </c>
      <c r="AL181" s="30">
        <f t="shared" si="26"/>
        <v>1939.25</v>
      </c>
      <c r="AM181" s="30">
        <f t="shared" si="27"/>
        <v>0</v>
      </c>
    </row>
    <row r="182" spans="1:39" ht="12.75">
      <c r="A182" s="5">
        <v>177</v>
      </c>
      <c r="B182" s="5" t="s">
        <v>140</v>
      </c>
      <c r="C182" s="20" t="s">
        <v>8</v>
      </c>
      <c r="D182" s="4"/>
      <c r="E182" s="4"/>
      <c r="F182" s="4"/>
      <c r="G182" s="42"/>
      <c r="H182" s="42"/>
      <c r="I182" s="4">
        <v>15</v>
      </c>
      <c r="J182" s="4"/>
      <c r="K182" s="1">
        <f t="shared" si="21"/>
        <v>15</v>
      </c>
      <c r="L182" s="4"/>
      <c r="M182" s="4"/>
      <c r="N182" s="25"/>
      <c r="O182" s="1">
        <f t="shared" si="22"/>
        <v>0</v>
      </c>
      <c r="P182" s="42"/>
      <c r="Q182" s="4"/>
      <c r="R182" s="4">
        <f t="shared" si="23"/>
        <v>0</v>
      </c>
      <c r="S182" s="4">
        <v>3</v>
      </c>
      <c r="T182" s="4">
        <v>7</v>
      </c>
      <c r="U182" s="4"/>
      <c r="V182" s="4"/>
      <c r="W182" s="4"/>
      <c r="X182" s="4"/>
      <c r="Y182" s="29"/>
      <c r="Z182" s="39"/>
      <c r="AA182" s="4"/>
      <c r="AB182" s="4"/>
      <c r="AC182" s="5"/>
      <c r="AD182" s="5"/>
      <c r="AE182" s="4"/>
      <c r="AF182" s="4"/>
      <c r="AG182" s="4"/>
      <c r="AH182" s="4"/>
      <c r="AI182" s="4"/>
      <c r="AJ182" s="12">
        <f t="shared" si="24"/>
        <v>25</v>
      </c>
      <c r="AK182" s="17">
        <f t="shared" si="25"/>
        <v>0.05522524721581915</v>
      </c>
      <c r="AL182" s="30">
        <f t="shared" si="26"/>
        <v>1940.25</v>
      </c>
      <c r="AM182" s="30">
        <f t="shared" si="27"/>
        <v>1</v>
      </c>
    </row>
    <row r="183" spans="1:39" ht="12.75">
      <c r="A183" s="5">
        <v>178</v>
      </c>
      <c r="B183" s="5" t="s">
        <v>61</v>
      </c>
      <c r="C183" s="20" t="s">
        <v>12</v>
      </c>
      <c r="D183" s="4"/>
      <c r="E183" s="4"/>
      <c r="F183" s="4"/>
      <c r="G183" s="42"/>
      <c r="H183" s="42"/>
      <c r="I183" s="4"/>
      <c r="J183" s="4"/>
      <c r="K183" s="1">
        <f t="shared" si="21"/>
        <v>0</v>
      </c>
      <c r="L183" s="4"/>
      <c r="M183" s="4"/>
      <c r="N183" s="25"/>
      <c r="O183" s="1">
        <f t="shared" si="22"/>
        <v>0</v>
      </c>
      <c r="P183" s="42"/>
      <c r="Q183" s="4"/>
      <c r="R183" s="4">
        <f t="shared" si="23"/>
        <v>0</v>
      </c>
      <c r="S183" s="4">
        <f>9+10</f>
        <v>19</v>
      </c>
      <c r="T183" s="4">
        <v>6</v>
      </c>
      <c r="U183" s="4"/>
      <c r="V183" s="4"/>
      <c r="W183" s="4"/>
      <c r="X183" s="4"/>
      <c r="Y183" s="29"/>
      <c r="Z183" s="39"/>
      <c r="AA183" s="4"/>
      <c r="AB183" s="4"/>
      <c r="AC183" s="5"/>
      <c r="AD183" s="5"/>
      <c r="AE183" s="4"/>
      <c r="AF183" s="4"/>
      <c r="AG183" s="4"/>
      <c r="AH183" s="4"/>
      <c r="AI183" s="4"/>
      <c r="AJ183" s="12">
        <f t="shared" si="24"/>
        <v>25</v>
      </c>
      <c r="AK183" s="17">
        <f t="shared" si="25"/>
        <v>0.05522524721581915</v>
      </c>
      <c r="AL183" s="30">
        <f t="shared" si="26"/>
        <v>1940.25</v>
      </c>
      <c r="AM183" s="30">
        <f t="shared" si="27"/>
        <v>0</v>
      </c>
    </row>
    <row r="184" spans="1:39" ht="12.75">
      <c r="A184" s="5">
        <v>179</v>
      </c>
      <c r="B184" s="5" t="s">
        <v>329</v>
      </c>
      <c r="C184" s="20" t="s">
        <v>14</v>
      </c>
      <c r="D184" s="4"/>
      <c r="E184" s="4"/>
      <c r="F184" s="4"/>
      <c r="G184" s="42"/>
      <c r="H184" s="42"/>
      <c r="I184" s="4"/>
      <c r="J184" s="4"/>
      <c r="K184" s="1">
        <f t="shared" si="21"/>
        <v>0</v>
      </c>
      <c r="L184" s="4"/>
      <c r="M184" s="4"/>
      <c r="N184" s="25"/>
      <c r="O184" s="1">
        <f t="shared" si="22"/>
        <v>0</v>
      </c>
      <c r="P184" s="42"/>
      <c r="Q184" s="4"/>
      <c r="R184" s="4">
        <f t="shared" si="23"/>
        <v>0</v>
      </c>
      <c r="S184" s="4">
        <v>22</v>
      </c>
      <c r="T184" s="4"/>
      <c r="U184" s="4"/>
      <c r="V184" s="4"/>
      <c r="W184" s="4"/>
      <c r="X184" s="4"/>
      <c r="Y184" s="29"/>
      <c r="Z184" s="39"/>
      <c r="AA184" s="4"/>
      <c r="AB184" s="4"/>
      <c r="AC184" s="5"/>
      <c r="AD184" s="5"/>
      <c r="AE184" s="4"/>
      <c r="AF184" s="4"/>
      <c r="AG184" s="4">
        <v>2</v>
      </c>
      <c r="AH184" s="4"/>
      <c r="AI184" s="4"/>
      <c r="AJ184" s="12">
        <f t="shared" si="24"/>
        <v>24</v>
      </c>
      <c r="AK184" s="17">
        <f t="shared" si="25"/>
        <v>0.05301623732718638</v>
      </c>
      <c r="AL184" s="30">
        <f t="shared" si="26"/>
        <v>1941.25</v>
      </c>
      <c r="AM184" s="30">
        <f t="shared" si="27"/>
        <v>1</v>
      </c>
    </row>
    <row r="185" spans="1:39" ht="12.75">
      <c r="A185" s="5">
        <v>180</v>
      </c>
      <c r="B185" s="5" t="s">
        <v>56</v>
      </c>
      <c r="C185" s="20" t="s">
        <v>6</v>
      </c>
      <c r="D185" s="4"/>
      <c r="E185" s="4"/>
      <c r="F185" s="4"/>
      <c r="G185" s="42"/>
      <c r="H185" s="42"/>
      <c r="I185" s="4"/>
      <c r="J185" s="4"/>
      <c r="K185" s="1">
        <f t="shared" si="21"/>
        <v>0</v>
      </c>
      <c r="L185" s="4"/>
      <c r="M185" s="4"/>
      <c r="N185" s="25"/>
      <c r="O185" s="1">
        <f t="shared" si="22"/>
        <v>0</v>
      </c>
      <c r="P185" s="42"/>
      <c r="Q185" s="4"/>
      <c r="R185" s="4">
        <f t="shared" si="23"/>
        <v>0</v>
      </c>
      <c r="S185" s="4">
        <v>1</v>
      </c>
      <c r="T185" s="4">
        <v>2</v>
      </c>
      <c r="U185" s="4"/>
      <c r="V185" s="4"/>
      <c r="W185" s="4"/>
      <c r="X185" s="4">
        <v>21</v>
      </c>
      <c r="Y185" s="29"/>
      <c r="Z185" s="39"/>
      <c r="AA185" s="4"/>
      <c r="AB185" s="4"/>
      <c r="AC185" s="5"/>
      <c r="AD185" s="5"/>
      <c r="AE185" s="4"/>
      <c r="AF185" s="4"/>
      <c r="AG185" s="4"/>
      <c r="AH185" s="4"/>
      <c r="AI185" s="4"/>
      <c r="AJ185" s="12">
        <f t="shared" si="24"/>
        <v>24</v>
      </c>
      <c r="AK185" s="17">
        <f t="shared" si="25"/>
        <v>0.05301623732718638</v>
      </c>
      <c r="AL185" s="30">
        <f t="shared" si="26"/>
        <v>1941.25</v>
      </c>
      <c r="AM185" s="30">
        <f t="shared" si="27"/>
        <v>0</v>
      </c>
    </row>
    <row r="186" spans="1:39" ht="12.75">
      <c r="A186" s="5">
        <v>181</v>
      </c>
      <c r="B186" s="5" t="s">
        <v>189</v>
      </c>
      <c r="C186" s="20" t="s">
        <v>9</v>
      </c>
      <c r="D186" s="4"/>
      <c r="E186" s="4"/>
      <c r="F186" s="4"/>
      <c r="G186" s="42"/>
      <c r="H186" s="42"/>
      <c r="I186" s="4"/>
      <c r="J186" s="4"/>
      <c r="K186" s="1">
        <f t="shared" si="21"/>
        <v>0</v>
      </c>
      <c r="L186" s="4"/>
      <c r="M186" s="4"/>
      <c r="N186" s="25"/>
      <c r="O186" s="1">
        <f t="shared" si="22"/>
        <v>0</v>
      </c>
      <c r="P186" s="42"/>
      <c r="Q186" s="4"/>
      <c r="R186" s="4">
        <f t="shared" si="23"/>
        <v>0</v>
      </c>
      <c r="S186" s="4">
        <v>17</v>
      </c>
      <c r="T186" s="4">
        <v>6</v>
      </c>
      <c r="U186" s="4"/>
      <c r="V186" s="4"/>
      <c r="W186" s="4"/>
      <c r="X186" s="4"/>
      <c r="Y186" s="29"/>
      <c r="Z186" s="39"/>
      <c r="AA186" s="4"/>
      <c r="AB186" s="4"/>
      <c r="AC186" s="5"/>
      <c r="AD186" s="5"/>
      <c r="AE186" s="4"/>
      <c r="AF186" s="4"/>
      <c r="AG186" s="4">
        <v>0.5</v>
      </c>
      <c r="AH186" s="4"/>
      <c r="AI186" s="4"/>
      <c r="AJ186" s="12">
        <f t="shared" si="24"/>
        <v>23.5</v>
      </c>
      <c r="AK186" s="17">
        <f t="shared" si="25"/>
        <v>0.05191173238287</v>
      </c>
      <c r="AL186" s="30">
        <f t="shared" si="26"/>
        <v>1941.75</v>
      </c>
      <c r="AM186" s="30">
        <f t="shared" si="27"/>
        <v>0.5</v>
      </c>
    </row>
    <row r="187" spans="1:39" ht="12.75">
      <c r="A187" s="5">
        <v>182</v>
      </c>
      <c r="B187" s="5" t="s">
        <v>174</v>
      </c>
      <c r="C187" s="20" t="s">
        <v>11</v>
      </c>
      <c r="D187" s="4"/>
      <c r="E187" s="4"/>
      <c r="F187" s="4"/>
      <c r="G187" s="42"/>
      <c r="H187" s="42"/>
      <c r="I187" s="4"/>
      <c r="J187" s="4"/>
      <c r="K187" s="1">
        <f t="shared" si="21"/>
        <v>0</v>
      </c>
      <c r="L187" s="4"/>
      <c r="M187" s="4"/>
      <c r="N187" s="25"/>
      <c r="O187" s="1">
        <f t="shared" si="22"/>
        <v>0</v>
      </c>
      <c r="P187" s="42"/>
      <c r="Q187" s="4"/>
      <c r="R187" s="4">
        <f t="shared" si="23"/>
        <v>0</v>
      </c>
      <c r="S187" s="4"/>
      <c r="T187" s="4">
        <v>1</v>
      </c>
      <c r="U187" s="4"/>
      <c r="V187" s="4"/>
      <c r="W187" s="4"/>
      <c r="X187" s="4">
        <v>22.5</v>
      </c>
      <c r="Y187" s="29"/>
      <c r="Z187" s="39"/>
      <c r="AA187" s="4"/>
      <c r="AB187" s="4"/>
      <c r="AC187" s="5"/>
      <c r="AD187" s="5"/>
      <c r="AE187" s="4"/>
      <c r="AF187" s="4"/>
      <c r="AG187" s="4"/>
      <c r="AH187" s="4"/>
      <c r="AI187" s="4"/>
      <c r="AJ187" s="12">
        <f t="shared" si="24"/>
        <v>23.5</v>
      </c>
      <c r="AK187" s="17">
        <f t="shared" si="25"/>
        <v>0.05191173238287</v>
      </c>
      <c r="AL187" s="30">
        <f t="shared" si="26"/>
        <v>1941.75</v>
      </c>
      <c r="AM187" s="30">
        <f t="shared" si="27"/>
        <v>0</v>
      </c>
    </row>
    <row r="188" spans="1:39" ht="12.75">
      <c r="A188" s="5">
        <v>183</v>
      </c>
      <c r="B188" s="5" t="s">
        <v>135</v>
      </c>
      <c r="C188" s="20" t="s">
        <v>7</v>
      </c>
      <c r="D188" s="4"/>
      <c r="E188" s="4">
        <v>13</v>
      </c>
      <c r="F188" s="4"/>
      <c r="G188" s="42"/>
      <c r="H188" s="42"/>
      <c r="I188" s="4"/>
      <c r="J188" s="4"/>
      <c r="K188" s="1">
        <f t="shared" si="21"/>
        <v>13</v>
      </c>
      <c r="L188" s="4"/>
      <c r="M188" s="4"/>
      <c r="N188" s="25"/>
      <c r="O188" s="1">
        <f t="shared" si="22"/>
        <v>0</v>
      </c>
      <c r="P188" s="42"/>
      <c r="Q188" s="4">
        <v>10</v>
      </c>
      <c r="R188" s="4">
        <f t="shared" si="23"/>
        <v>10</v>
      </c>
      <c r="S188" s="4"/>
      <c r="T188" s="4"/>
      <c r="U188" s="4"/>
      <c r="V188" s="4"/>
      <c r="W188" s="4"/>
      <c r="X188" s="4"/>
      <c r="Y188" s="29"/>
      <c r="Z188" s="39"/>
      <c r="AA188" s="4"/>
      <c r="AB188" s="4"/>
      <c r="AC188" s="5"/>
      <c r="AD188" s="5"/>
      <c r="AE188" s="4"/>
      <c r="AF188" s="4"/>
      <c r="AG188" s="4"/>
      <c r="AH188" s="4"/>
      <c r="AI188" s="4"/>
      <c r="AJ188" s="12">
        <f t="shared" si="24"/>
        <v>23</v>
      </c>
      <c r="AK188" s="17">
        <f t="shared" si="25"/>
        <v>0.05080722743855362</v>
      </c>
      <c r="AL188" s="30">
        <f t="shared" si="26"/>
        <v>1942.25</v>
      </c>
      <c r="AM188" s="30">
        <f t="shared" si="27"/>
        <v>0.5</v>
      </c>
    </row>
    <row r="189" spans="1:39" ht="12.75">
      <c r="A189" s="5">
        <v>184</v>
      </c>
      <c r="B189" s="5" t="s">
        <v>153</v>
      </c>
      <c r="C189" s="20" t="s">
        <v>15</v>
      </c>
      <c r="D189" s="4"/>
      <c r="E189" s="4"/>
      <c r="F189" s="4"/>
      <c r="G189" s="42"/>
      <c r="H189" s="42"/>
      <c r="I189" s="4"/>
      <c r="J189" s="4"/>
      <c r="K189" s="1">
        <f t="shared" si="21"/>
        <v>0</v>
      </c>
      <c r="L189" s="4"/>
      <c r="M189" s="4"/>
      <c r="N189" s="25"/>
      <c r="O189" s="1">
        <f t="shared" si="22"/>
        <v>0</v>
      </c>
      <c r="P189" s="42"/>
      <c r="Q189" s="4">
        <v>13</v>
      </c>
      <c r="R189" s="4">
        <f t="shared" si="23"/>
        <v>13</v>
      </c>
      <c r="S189" s="4"/>
      <c r="T189" s="4">
        <v>10</v>
      </c>
      <c r="U189" s="4"/>
      <c r="V189" s="4"/>
      <c r="W189" s="4"/>
      <c r="X189" s="4"/>
      <c r="Y189" s="29"/>
      <c r="Z189" s="39"/>
      <c r="AA189" s="4"/>
      <c r="AB189" s="4"/>
      <c r="AC189" s="5"/>
      <c r="AD189" s="5"/>
      <c r="AE189" s="4"/>
      <c r="AF189" s="4"/>
      <c r="AG189" s="4"/>
      <c r="AH189" s="4"/>
      <c r="AI189" s="4"/>
      <c r="AJ189" s="12">
        <f t="shared" si="24"/>
        <v>23</v>
      </c>
      <c r="AK189" s="17">
        <f t="shared" si="25"/>
        <v>0.05080722743855362</v>
      </c>
      <c r="AL189" s="30">
        <f t="shared" si="26"/>
        <v>1942.25</v>
      </c>
      <c r="AM189" s="30">
        <f t="shared" si="27"/>
        <v>0</v>
      </c>
    </row>
    <row r="190" spans="1:39" ht="12.75">
      <c r="A190" s="5">
        <v>185</v>
      </c>
      <c r="B190" s="5" t="s">
        <v>326</v>
      </c>
      <c r="C190" s="20" t="s">
        <v>2</v>
      </c>
      <c r="D190" s="4"/>
      <c r="E190" s="4"/>
      <c r="F190" s="4"/>
      <c r="G190" s="42"/>
      <c r="H190" s="42"/>
      <c r="I190" s="4"/>
      <c r="J190" s="4"/>
      <c r="K190" s="1">
        <f t="shared" si="21"/>
        <v>0</v>
      </c>
      <c r="L190" s="4"/>
      <c r="M190" s="4"/>
      <c r="N190" s="25"/>
      <c r="O190" s="1">
        <f t="shared" si="22"/>
        <v>0</v>
      </c>
      <c r="P190" s="42"/>
      <c r="Q190" s="4">
        <v>9</v>
      </c>
      <c r="R190" s="4">
        <f t="shared" si="23"/>
        <v>9</v>
      </c>
      <c r="S190" s="4"/>
      <c r="T190" s="4">
        <v>14</v>
      </c>
      <c r="U190" s="21"/>
      <c r="V190" s="4"/>
      <c r="W190" s="4"/>
      <c r="X190" s="4"/>
      <c r="Y190" s="29"/>
      <c r="Z190" s="39"/>
      <c r="AA190" s="4"/>
      <c r="AB190" s="4"/>
      <c r="AC190" s="5"/>
      <c r="AD190" s="5"/>
      <c r="AE190" s="4"/>
      <c r="AF190" s="4"/>
      <c r="AG190" s="4"/>
      <c r="AH190" s="4"/>
      <c r="AI190" s="4"/>
      <c r="AJ190" s="12">
        <f t="shared" si="24"/>
        <v>23</v>
      </c>
      <c r="AK190" s="17">
        <f t="shared" si="25"/>
        <v>0.05080722743855362</v>
      </c>
      <c r="AL190" s="30">
        <f t="shared" si="26"/>
        <v>1942.25</v>
      </c>
      <c r="AM190" s="30">
        <f t="shared" si="27"/>
        <v>0</v>
      </c>
    </row>
    <row r="191" spans="1:39" ht="12.75">
      <c r="A191" s="5">
        <v>186</v>
      </c>
      <c r="B191" s="5" t="s">
        <v>167</v>
      </c>
      <c r="C191" s="20" t="s">
        <v>14</v>
      </c>
      <c r="D191" s="4"/>
      <c r="E191" s="4"/>
      <c r="F191" s="4"/>
      <c r="G191" s="42"/>
      <c r="H191" s="42"/>
      <c r="I191" s="4"/>
      <c r="J191" s="4"/>
      <c r="K191" s="1">
        <f t="shared" si="21"/>
        <v>0</v>
      </c>
      <c r="L191" s="4"/>
      <c r="M191" s="4"/>
      <c r="N191" s="25"/>
      <c r="O191" s="1">
        <f t="shared" si="22"/>
        <v>0</v>
      </c>
      <c r="P191" s="42"/>
      <c r="Q191" s="4"/>
      <c r="R191" s="4">
        <f t="shared" si="23"/>
        <v>0</v>
      </c>
      <c r="S191" s="4">
        <v>6</v>
      </c>
      <c r="T191" s="4">
        <v>9</v>
      </c>
      <c r="U191" s="4"/>
      <c r="V191" s="4"/>
      <c r="W191" s="4">
        <v>8</v>
      </c>
      <c r="X191" s="4"/>
      <c r="Y191" s="29"/>
      <c r="Z191" s="39"/>
      <c r="AA191" s="4"/>
      <c r="AB191" s="4"/>
      <c r="AC191" s="5"/>
      <c r="AD191" s="5"/>
      <c r="AE191" s="4"/>
      <c r="AF191" s="4"/>
      <c r="AG191" s="4"/>
      <c r="AH191" s="4"/>
      <c r="AI191" s="4"/>
      <c r="AJ191" s="12">
        <f t="shared" si="24"/>
        <v>23</v>
      </c>
      <c r="AK191" s="17">
        <f t="shared" si="25"/>
        <v>0.05080722743855362</v>
      </c>
      <c r="AL191" s="30">
        <f t="shared" si="26"/>
        <v>1942.25</v>
      </c>
      <c r="AM191" s="30">
        <f t="shared" si="27"/>
        <v>0</v>
      </c>
    </row>
    <row r="192" spans="1:39" ht="12.75">
      <c r="A192" s="5">
        <v>187</v>
      </c>
      <c r="B192" s="57" t="s">
        <v>177</v>
      </c>
      <c r="C192" s="20" t="s">
        <v>12</v>
      </c>
      <c r="D192" s="4"/>
      <c r="E192" s="4"/>
      <c r="F192" s="4"/>
      <c r="G192" s="42"/>
      <c r="H192" s="42"/>
      <c r="I192" s="4"/>
      <c r="J192" s="4"/>
      <c r="K192" s="1">
        <f t="shared" si="21"/>
        <v>0</v>
      </c>
      <c r="L192" s="4"/>
      <c r="M192" s="4"/>
      <c r="N192" s="25"/>
      <c r="O192" s="1">
        <f t="shared" si="22"/>
        <v>0</v>
      </c>
      <c r="P192" s="42"/>
      <c r="Q192" s="4"/>
      <c r="R192" s="4">
        <f t="shared" si="23"/>
        <v>0</v>
      </c>
      <c r="S192" s="4"/>
      <c r="T192" s="4">
        <v>6</v>
      </c>
      <c r="U192" s="4"/>
      <c r="V192" s="4"/>
      <c r="W192" s="4"/>
      <c r="X192" s="4">
        <v>17</v>
      </c>
      <c r="Y192" s="29"/>
      <c r="Z192" s="39"/>
      <c r="AA192" s="4"/>
      <c r="AB192" s="4"/>
      <c r="AC192" s="5"/>
      <c r="AD192" s="5"/>
      <c r="AE192" s="4"/>
      <c r="AF192" s="4"/>
      <c r="AG192" s="4"/>
      <c r="AH192" s="4"/>
      <c r="AI192" s="4"/>
      <c r="AJ192" s="12">
        <f t="shared" si="24"/>
        <v>23</v>
      </c>
      <c r="AK192" s="17">
        <f t="shared" si="25"/>
        <v>0.05080722743855362</v>
      </c>
      <c r="AL192" s="30">
        <f t="shared" si="26"/>
        <v>1942.25</v>
      </c>
      <c r="AM192" s="30">
        <f t="shared" si="27"/>
        <v>0</v>
      </c>
    </row>
    <row r="193" spans="1:39" ht="12.75">
      <c r="A193" s="5">
        <v>188</v>
      </c>
      <c r="B193" s="5" t="s">
        <v>63</v>
      </c>
      <c r="C193" s="20" t="s">
        <v>4</v>
      </c>
      <c r="D193" s="4"/>
      <c r="E193" s="4"/>
      <c r="F193" s="4"/>
      <c r="G193" s="42"/>
      <c r="H193" s="42"/>
      <c r="I193" s="4"/>
      <c r="J193" s="4"/>
      <c r="K193" s="1">
        <f t="shared" si="21"/>
        <v>0</v>
      </c>
      <c r="L193" s="4"/>
      <c r="M193" s="4"/>
      <c r="N193" s="25"/>
      <c r="O193" s="1">
        <f t="shared" si="22"/>
        <v>0</v>
      </c>
      <c r="P193" s="42"/>
      <c r="Q193" s="4"/>
      <c r="R193" s="4">
        <f t="shared" si="23"/>
        <v>0</v>
      </c>
      <c r="S193" s="4"/>
      <c r="T193" s="4">
        <v>7</v>
      </c>
      <c r="U193" s="4"/>
      <c r="V193" s="4"/>
      <c r="W193" s="4"/>
      <c r="X193" s="4">
        <v>16</v>
      </c>
      <c r="Y193" s="29"/>
      <c r="Z193" s="39"/>
      <c r="AA193" s="4"/>
      <c r="AB193" s="4"/>
      <c r="AC193" s="5"/>
      <c r="AD193" s="5"/>
      <c r="AE193" s="4"/>
      <c r="AF193" s="4"/>
      <c r="AG193" s="4"/>
      <c r="AH193" s="4"/>
      <c r="AI193" s="4"/>
      <c r="AJ193" s="12">
        <f t="shared" si="24"/>
        <v>23</v>
      </c>
      <c r="AK193" s="17">
        <f t="shared" si="25"/>
        <v>0.05080722743855362</v>
      </c>
      <c r="AL193" s="30">
        <f t="shared" si="26"/>
        <v>1942.25</v>
      </c>
      <c r="AM193" s="30">
        <f t="shared" si="27"/>
        <v>0</v>
      </c>
    </row>
    <row r="194" spans="1:39" ht="12.75">
      <c r="A194" s="5">
        <v>189</v>
      </c>
      <c r="B194" s="5" t="s">
        <v>298</v>
      </c>
      <c r="C194" s="20" t="s">
        <v>8</v>
      </c>
      <c r="D194" s="4"/>
      <c r="E194" s="4"/>
      <c r="F194" s="4"/>
      <c r="G194" s="42"/>
      <c r="H194" s="42"/>
      <c r="I194" s="4"/>
      <c r="J194" s="4"/>
      <c r="K194" s="1">
        <f t="shared" si="21"/>
        <v>0</v>
      </c>
      <c r="L194" s="4"/>
      <c r="M194" s="4"/>
      <c r="N194" s="25"/>
      <c r="O194" s="1">
        <f t="shared" si="22"/>
        <v>0</v>
      </c>
      <c r="P194" s="42"/>
      <c r="Q194" s="4">
        <v>15</v>
      </c>
      <c r="R194" s="4">
        <f t="shared" si="23"/>
        <v>15</v>
      </c>
      <c r="S194" s="4">
        <v>7</v>
      </c>
      <c r="T194" s="4"/>
      <c r="U194" s="4"/>
      <c r="V194" s="4"/>
      <c r="W194" s="4"/>
      <c r="X194" s="4"/>
      <c r="Y194" s="29"/>
      <c r="Z194" s="39"/>
      <c r="AA194" s="4"/>
      <c r="AB194" s="4"/>
      <c r="AC194" s="5"/>
      <c r="AD194" s="5"/>
      <c r="AE194" s="4"/>
      <c r="AF194" s="4"/>
      <c r="AG194" s="4"/>
      <c r="AH194" s="4"/>
      <c r="AI194" s="4"/>
      <c r="AJ194" s="12">
        <f t="shared" si="24"/>
        <v>22</v>
      </c>
      <c r="AK194" s="17">
        <f t="shared" si="25"/>
        <v>0.04859821754992085</v>
      </c>
      <c r="AL194" s="30">
        <f t="shared" si="26"/>
        <v>1943.25</v>
      </c>
      <c r="AM194" s="30">
        <f t="shared" si="27"/>
        <v>1</v>
      </c>
    </row>
    <row r="195" spans="1:39" ht="12.75">
      <c r="A195" s="5">
        <v>190</v>
      </c>
      <c r="B195" s="5" t="s">
        <v>37</v>
      </c>
      <c r="C195" s="20" t="s">
        <v>2</v>
      </c>
      <c r="D195" s="4"/>
      <c r="E195" s="4"/>
      <c r="F195" s="4"/>
      <c r="G195" s="42"/>
      <c r="H195" s="42"/>
      <c r="I195" s="4"/>
      <c r="J195" s="4"/>
      <c r="K195" s="1">
        <f t="shared" si="21"/>
        <v>0</v>
      </c>
      <c r="L195" s="4"/>
      <c r="M195" s="4"/>
      <c r="N195" s="25"/>
      <c r="O195" s="1">
        <f t="shared" si="22"/>
        <v>0</v>
      </c>
      <c r="P195" s="42"/>
      <c r="Q195" s="4"/>
      <c r="R195" s="4">
        <f t="shared" si="23"/>
        <v>0</v>
      </c>
      <c r="S195" s="4">
        <v>1</v>
      </c>
      <c r="T195" s="4">
        <v>21</v>
      </c>
      <c r="U195" s="4"/>
      <c r="V195" s="4"/>
      <c r="W195" s="4"/>
      <c r="X195" s="4"/>
      <c r="Y195" s="29"/>
      <c r="Z195" s="39"/>
      <c r="AA195" s="4"/>
      <c r="AB195" s="4"/>
      <c r="AC195" s="5"/>
      <c r="AD195" s="5"/>
      <c r="AE195" s="4"/>
      <c r="AF195" s="4"/>
      <c r="AG195" s="4"/>
      <c r="AH195" s="4"/>
      <c r="AI195" s="4"/>
      <c r="AJ195" s="12">
        <f t="shared" si="24"/>
        <v>22</v>
      </c>
      <c r="AK195" s="17">
        <f t="shared" si="25"/>
        <v>0.04859821754992085</v>
      </c>
      <c r="AL195" s="30">
        <f t="shared" si="26"/>
        <v>1943.25</v>
      </c>
      <c r="AM195" s="30">
        <f t="shared" si="27"/>
        <v>0</v>
      </c>
    </row>
    <row r="196" spans="1:39" ht="12.75">
      <c r="A196" s="5">
        <v>191</v>
      </c>
      <c r="B196" s="5" t="s">
        <v>248</v>
      </c>
      <c r="C196" s="20" t="s">
        <v>6</v>
      </c>
      <c r="D196" s="4"/>
      <c r="E196" s="4"/>
      <c r="F196" s="4"/>
      <c r="G196" s="42"/>
      <c r="H196" s="42"/>
      <c r="I196" s="4"/>
      <c r="J196" s="4"/>
      <c r="K196" s="1">
        <f t="shared" si="21"/>
        <v>0</v>
      </c>
      <c r="L196" s="4"/>
      <c r="M196" s="4"/>
      <c r="N196" s="25"/>
      <c r="O196" s="1">
        <f t="shared" si="22"/>
        <v>0</v>
      </c>
      <c r="P196" s="42"/>
      <c r="Q196" s="4">
        <v>2</v>
      </c>
      <c r="R196" s="4">
        <f t="shared" si="23"/>
        <v>2</v>
      </c>
      <c r="S196" s="4">
        <v>7</v>
      </c>
      <c r="T196" s="4">
        <v>8</v>
      </c>
      <c r="U196" s="4"/>
      <c r="V196" s="4"/>
      <c r="W196" s="4"/>
      <c r="X196" s="4"/>
      <c r="Y196" s="29"/>
      <c r="Z196" s="39"/>
      <c r="AA196" s="4"/>
      <c r="AB196" s="4"/>
      <c r="AC196" s="5"/>
      <c r="AD196" s="5"/>
      <c r="AE196" s="4"/>
      <c r="AF196" s="4"/>
      <c r="AG196" s="4">
        <v>4.5</v>
      </c>
      <c r="AH196" s="4"/>
      <c r="AI196" s="4"/>
      <c r="AJ196" s="12">
        <f t="shared" si="24"/>
        <v>21.5</v>
      </c>
      <c r="AK196" s="17">
        <f t="shared" si="25"/>
        <v>0.04749371260560447</v>
      </c>
      <c r="AL196" s="30">
        <f t="shared" si="26"/>
        <v>1943.75</v>
      </c>
      <c r="AM196" s="30">
        <f t="shared" si="27"/>
        <v>0.5</v>
      </c>
    </row>
    <row r="197" spans="1:39" ht="12.75">
      <c r="A197" s="5">
        <v>192</v>
      </c>
      <c r="B197" s="5" t="s">
        <v>210</v>
      </c>
      <c r="C197" s="20" t="s">
        <v>6</v>
      </c>
      <c r="D197" s="4"/>
      <c r="E197" s="4"/>
      <c r="F197" s="4"/>
      <c r="G197" s="42"/>
      <c r="H197" s="42"/>
      <c r="I197" s="4"/>
      <c r="J197" s="4"/>
      <c r="K197" s="1">
        <f t="shared" si="21"/>
        <v>0</v>
      </c>
      <c r="L197" s="4"/>
      <c r="M197" s="4"/>
      <c r="N197" s="25"/>
      <c r="O197" s="1">
        <f t="shared" si="22"/>
        <v>0</v>
      </c>
      <c r="P197" s="42"/>
      <c r="Q197" s="4">
        <v>15</v>
      </c>
      <c r="R197" s="4">
        <f t="shared" si="23"/>
        <v>15</v>
      </c>
      <c r="S197" s="4"/>
      <c r="T197" s="4">
        <v>6</v>
      </c>
      <c r="U197" s="4"/>
      <c r="V197" s="4"/>
      <c r="W197" s="4"/>
      <c r="X197" s="4"/>
      <c r="Y197" s="29"/>
      <c r="Z197" s="39"/>
      <c r="AA197" s="4"/>
      <c r="AB197" s="4"/>
      <c r="AC197" s="5"/>
      <c r="AD197" s="5"/>
      <c r="AE197" s="4"/>
      <c r="AF197" s="4"/>
      <c r="AG197" s="4"/>
      <c r="AH197" s="4"/>
      <c r="AI197" s="4"/>
      <c r="AJ197" s="12">
        <f t="shared" si="24"/>
        <v>21</v>
      </c>
      <c r="AK197" s="17">
        <f t="shared" si="25"/>
        <v>0.04638920766128809</v>
      </c>
      <c r="AL197" s="30">
        <f t="shared" si="26"/>
        <v>1944.25</v>
      </c>
      <c r="AM197" s="30">
        <f t="shared" si="27"/>
        <v>0.5</v>
      </c>
    </row>
    <row r="198" spans="1:39" ht="12.75">
      <c r="A198" s="5">
        <v>193</v>
      </c>
      <c r="B198" s="5" t="s">
        <v>49</v>
      </c>
      <c r="C198" s="20" t="s">
        <v>1</v>
      </c>
      <c r="D198" s="4"/>
      <c r="E198" s="4"/>
      <c r="F198" s="4"/>
      <c r="G198" s="42"/>
      <c r="H198" s="42"/>
      <c r="I198" s="4"/>
      <c r="J198" s="4"/>
      <c r="K198" s="1">
        <f aca="true" t="shared" si="28" ref="K198:K261">SUM(D198:J198)</f>
        <v>0</v>
      </c>
      <c r="L198" s="4"/>
      <c r="M198" s="4"/>
      <c r="N198" s="25"/>
      <c r="O198" s="1">
        <f aca="true" t="shared" si="29" ref="O198:O261">SUM(L198:N198)</f>
        <v>0</v>
      </c>
      <c r="P198" s="42"/>
      <c r="Q198" s="4">
        <v>14</v>
      </c>
      <c r="R198" s="4">
        <f aca="true" t="shared" si="30" ref="R198:R261">P198+Q198</f>
        <v>14</v>
      </c>
      <c r="S198" s="4">
        <v>7</v>
      </c>
      <c r="T198" s="4"/>
      <c r="U198" s="4"/>
      <c r="V198" s="4"/>
      <c r="W198" s="4"/>
      <c r="X198" s="4"/>
      <c r="Y198" s="29"/>
      <c r="Z198" s="39"/>
      <c r="AA198" s="4"/>
      <c r="AB198" s="4"/>
      <c r="AC198" s="5"/>
      <c r="AD198" s="5"/>
      <c r="AE198" s="4"/>
      <c r="AF198" s="4"/>
      <c r="AG198" s="4"/>
      <c r="AH198" s="4"/>
      <c r="AI198" s="4"/>
      <c r="AJ198" s="12">
        <f aca="true" t="shared" si="31" ref="AJ198:AJ261">SUM(K198,O198,R198,S198:AI198)</f>
        <v>21</v>
      </c>
      <c r="AK198" s="17">
        <f aca="true" t="shared" si="32" ref="AK198:AK261">(AJ198*100)/$AK$4</f>
        <v>0.04638920766128809</v>
      </c>
      <c r="AL198" s="30">
        <f aca="true" t="shared" si="33" ref="AL198:AL261">$AL$4-AJ198</f>
        <v>1944.25</v>
      </c>
      <c r="AM198" s="30">
        <f t="shared" si="27"/>
        <v>0</v>
      </c>
    </row>
    <row r="199" spans="1:39" ht="12.75">
      <c r="A199" s="5">
        <v>194</v>
      </c>
      <c r="B199" s="5" t="s">
        <v>332</v>
      </c>
      <c r="C199" s="20" t="s">
        <v>6</v>
      </c>
      <c r="D199" s="4"/>
      <c r="E199" s="4"/>
      <c r="F199" s="4"/>
      <c r="G199" s="42"/>
      <c r="H199" s="42"/>
      <c r="I199" s="4"/>
      <c r="J199" s="4"/>
      <c r="K199" s="1">
        <f t="shared" si="28"/>
        <v>0</v>
      </c>
      <c r="L199" s="4"/>
      <c r="M199" s="4"/>
      <c r="N199" s="25"/>
      <c r="O199" s="1">
        <f t="shared" si="29"/>
        <v>0</v>
      </c>
      <c r="P199" s="42"/>
      <c r="Q199" s="4"/>
      <c r="R199" s="4">
        <f t="shared" si="30"/>
        <v>0</v>
      </c>
      <c r="S199" s="4">
        <v>8</v>
      </c>
      <c r="T199" s="4">
        <v>3</v>
      </c>
      <c r="U199" s="4"/>
      <c r="V199" s="4"/>
      <c r="W199" s="4"/>
      <c r="X199" s="4"/>
      <c r="Y199" s="29"/>
      <c r="Z199" s="39"/>
      <c r="AA199" s="4"/>
      <c r="AB199" s="4"/>
      <c r="AC199" s="5"/>
      <c r="AD199" s="5"/>
      <c r="AE199" s="4"/>
      <c r="AF199" s="4"/>
      <c r="AG199" s="4">
        <v>10</v>
      </c>
      <c r="AH199" s="4"/>
      <c r="AI199" s="4"/>
      <c r="AJ199" s="12">
        <f t="shared" si="31"/>
        <v>21</v>
      </c>
      <c r="AK199" s="17">
        <f t="shared" si="32"/>
        <v>0.04638920766128809</v>
      </c>
      <c r="AL199" s="30">
        <f t="shared" si="33"/>
        <v>1944.25</v>
      </c>
      <c r="AM199" s="30">
        <f aca="true" t="shared" si="34" ref="AM199:AM262">AJ198-AJ199</f>
        <v>0</v>
      </c>
    </row>
    <row r="200" spans="1:39" ht="12.75">
      <c r="A200" s="5">
        <v>195</v>
      </c>
      <c r="B200" s="5" t="s">
        <v>105</v>
      </c>
      <c r="C200" s="20" t="s">
        <v>14</v>
      </c>
      <c r="D200" s="4"/>
      <c r="E200" s="4"/>
      <c r="F200" s="4"/>
      <c r="G200" s="42"/>
      <c r="H200" s="42"/>
      <c r="I200" s="4"/>
      <c r="J200" s="4"/>
      <c r="K200" s="1">
        <f t="shared" si="28"/>
        <v>0</v>
      </c>
      <c r="L200" s="4"/>
      <c r="M200" s="4"/>
      <c r="N200" s="25"/>
      <c r="O200" s="1">
        <f t="shared" si="29"/>
        <v>0</v>
      </c>
      <c r="P200" s="42"/>
      <c r="Q200" s="4">
        <f>13+1</f>
        <v>14</v>
      </c>
      <c r="R200" s="4">
        <f t="shared" si="30"/>
        <v>14</v>
      </c>
      <c r="S200" s="4"/>
      <c r="T200" s="4">
        <v>6</v>
      </c>
      <c r="U200" s="4"/>
      <c r="V200" s="4"/>
      <c r="W200" s="4"/>
      <c r="X200" s="4"/>
      <c r="Y200" s="29"/>
      <c r="Z200" s="39"/>
      <c r="AA200" s="4"/>
      <c r="AB200" s="4"/>
      <c r="AC200" s="5"/>
      <c r="AD200" s="5"/>
      <c r="AE200" s="4"/>
      <c r="AF200" s="4"/>
      <c r="AG200" s="4"/>
      <c r="AH200" s="4"/>
      <c r="AI200" s="4"/>
      <c r="AJ200" s="12">
        <f t="shared" si="31"/>
        <v>20</v>
      </c>
      <c r="AK200" s="17">
        <f t="shared" si="32"/>
        <v>0.04418019777265532</v>
      </c>
      <c r="AL200" s="30">
        <f t="shared" si="33"/>
        <v>1945.25</v>
      </c>
      <c r="AM200" s="30">
        <f t="shared" si="34"/>
        <v>1</v>
      </c>
    </row>
    <row r="201" spans="1:39" ht="12.75">
      <c r="A201" s="5">
        <v>196</v>
      </c>
      <c r="B201" s="5" t="s">
        <v>46</v>
      </c>
      <c r="C201" s="20" t="s">
        <v>10</v>
      </c>
      <c r="D201" s="4"/>
      <c r="E201" s="4"/>
      <c r="F201" s="4"/>
      <c r="G201" s="42"/>
      <c r="H201" s="42"/>
      <c r="I201" s="4"/>
      <c r="J201" s="4"/>
      <c r="K201" s="1">
        <f t="shared" si="28"/>
        <v>0</v>
      </c>
      <c r="L201" s="4"/>
      <c r="M201" s="4"/>
      <c r="N201" s="25"/>
      <c r="O201" s="1">
        <f t="shared" si="29"/>
        <v>0</v>
      </c>
      <c r="P201" s="42"/>
      <c r="Q201" s="4">
        <v>6</v>
      </c>
      <c r="R201" s="4">
        <f t="shared" si="30"/>
        <v>6</v>
      </c>
      <c r="S201" s="4">
        <v>4</v>
      </c>
      <c r="T201" s="4">
        <v>10</v>
      </c>
      <c r="U201" s="4"/>
      <c r="V201" s="4"/>
      <c r="W201" s="4"/>
      <c r="X201" s="4"/>
      <c r="Y201" s="29"/>
      <c r="Z201" s="39"/>
      <c r="AA201" s="4"/>
      <c r="AB201" s="4"/>
      <c r="AC201" s="5"/>
      <c r="AD201" s="5"/>
      <c r="AE201" s="4"/>
      <c r="AF201" s="4"/>
      <c r="AG201" s="4"/>
      <c r="AH201" s="4"/>
      <c r="AI201" s="4"/>
      <c r="AJ201" s="12">
        <f t="shared" si="31"/>
        <v>20</v>
      </c>
      <c r="AK201" s="17">
        <f t="shared" si="32"/>
        <v>0.04418019777265532</v>
      </c>
      <c r="AL201" s="30">
        <f t="shared" si="33"/>
        <v>1945.25</v>
      </c>
      <c r="AM201" s="30">
        <f t="shared" si="34"/>
        <v>0</v>
      </c>
    </row>
    <row r="202" spans="1:39" ht="12.75">
      <c r="A202" s="5">
        <v>197</v>
      </c>
      <c r="B202" s="5" t="s">
        <v>176</v>
      </c>
      <c r="C202" s="20" t="s">
        <v>6</v>
      </c>
      <c r="D202" s="4"/>
      <c r="E202" s="4"/>
      <c r="F202" s="4"/>
      <c r="G202" s="42"/>
      <c r="H202" s="42"/>
      <c r="I202" s="4"/>
      <c r="J202" s="4"/>
      <c r="K202" s="1">
        <f t="shared" si="28"/>
        <v>0</v>
      </c>
      <c r="L202" s="4"/>
      <c r="M202" s="4"/>
      <c r="N202" s="25"/>
      <c r="O202" s="1">
        <f t="shared" si="29"/>
        <v>0</v>
      </c>
      <c r="P202" s="42"/>
      <c r="Q202" s="4"/>
      <c r="R202" s="4">
        <f t="shared" si="30"/>
        <v>0</v>
      </c>
      <c r="S202" s="4">
        <v>18</v>
      </c>
      <c r="T202" s="4"/>
      <c r="U202" s="4"/>
      <c r="V202" s="4"/>
      <c r="W202" s="4"/>
      <c r="X202" s="4"/>
      <c r="Y202" s="29"/>
      <c r="Z202" s="39"/>
      <c r="AA202" s="4"/>
      <c r="AB202" s="4"/>
      <c r="AC202" s="5"/>
      <c r="AD202" s="5"/>
      <c r="AE202" s="4"/>
      <c r="AF202" s="4"/>
      <c r="AG202" s="4">
        <v>2</v>
      </c>
      <c r="AH202" s="4"/>
      <c r="AI202" s="4"/>
      <c r="AJ202" s="12">
        <f t="shared" si="31"/>
        <v>20</v>
      </c>
      <c r="AK202" s="17">
        <f t="shared" si="32"/>
        <v>0.04418019777265532</v>
      </c>
      <c r="AL202" s="30">
        <f t="shared" si="33"/>
        <v>1945.25</v>
      </c>
      <c r="AM202" s="30">
        <f t="shared" si="34"/>
        <v>0</v>
      </c>
    </row>
    <row r="203" spans="1:39" ht="12.75">
      <c r="A203" s="5">
        <v>198</v>
      </c>
      <c r="B203" s="5" t="s">
        <v>378</v>
      </c>
      <c r="C203" s="20" t="s">
        <v>8</v>
      </c>
      <c r="D203" s="4"/>
      <c r="E203" s="4"/>
      <c r="F203" s="4"/>
      <c r="G203" s="42">
        <v>1</v>
      </c>
      <c r="H203" s="42"/>
      <c r="I203" s="4">
        <v>18</v>
      </c>
      <c r="J203" s="4"/>
      <c r="K203" s="1">
        <f t="shared" si="28"/>
        <v>19</v>
      </c>
      <c r="L203" s="4"/>
      <c r="M203" s="4"/>
      <c r="N203" s="25"/>
      <c r="O203" s="1">
        <f t="shared" si="29"/>
        <v>0</v>
      </c>
      <c r="P203" s="42"/>
      <c r="Q203" s="4"/>
      <c r="R203" s="4">
        <f t="shared" si="30"/>
        <v>0</v>
      </c>
      <c r="S203" s="4"/>
      <c r="T203" s="4"/>
      <c r="U203" s="4"/>
      <c r="V203" s="4"/>
      <c r="W203" s="4"/>
      <c r="X203" s="4"/>
      <c r="Y203" s="29"/>
      <c r="Z203" s="39"/>
      <c r="AA203" s="4"/>
      <c r="AB203" s="4"/>
      <c r="AC203" s="5"/>
      <c r="AD203" s="5"/>
      <c r="AE203" s="4"/>
      <c r="AF203" s="4"/>
      <c r="AG203" s="4"/>
      <c r="AH203" s="4"/>
      <c r="AI203" s="4"/>
      <c r="AJ203" s="12">
        <f t="shared" si="31"/>
        <v>19</v>
      </c>
      <c r="AK203" s="17">
        <f t="shared" si="32"/>
        <v>0.04197118788402256</v>
      </c>
      <c r="AL203" s="30">
        <f t="shared" si="33"/>
        <v>1946.25</v>
      </c>
      <c r="AM203" s="30">
        <f t="shared" si="34"/>
        <v>1</v>
      </c>
    </row>
    <row r="204" spans="1:39" ht="12.75">
      <c r="A204" s="5">
        <v>199</v>
      </c>
      <c r="B204" s="5" t="s">
        <v>132</v>
      </c>
      <c r="C204" s="20" t="s">
        <v>14</v>
      </c>
      <c r="D204" s="4"/>
      <c r="E204" s="4">
        <v>18</v>
      </c>
      <c r="F204" s="4"/>
      <c r="G204" s="42"/>
      <c r="H204" s="42"/>
      <c r="I204" s="4"/>
      <c r="J204" s="4"/>
      <c r="K204" s="1">
        <f t="shared" si="28"/>
        <v>18</v>
      </c>
      <c r="L204" s="4"/>
      <c r="M204" s="4"/>
      <c r="N204" s="25"/>
      <c r="O204" s="1">
        <f t="shared" si="29"/>
        <v>0</v>
      </c>
      <c r="P204" s="42"/>
      <c r="Q204" s="4"/>
      <c r="R204" s="4">
        <f t="shared" si="30"/>
        <v>0</v>
      </c>
      <c r="S204" s="4"/>
      <c r="T204" s="4">
        <v>1</v>
      </c>
      <c r="U204" s="4"/>
      <c r="V204" s="4"/>
      <c r="W204" s="4"/>
      <c r="X204" s="4"/>
      <c r="Y204" s="29"/>
      <c r="Z204" s="39"/>
      <c r="AA204" s="4"/>
      <c r="AB204" s="4"/>
      <c r="AC204" s="5"/>
      <c r="AD204" s="5"/>
      <c r="AE204" s="4"/>
      <c r="AF204" s="4"/>
      <c r="AG204" s="4"/>
      <c r="AH204" s="4"/>
      <c r="AI204" s="4"/>
      <c r="AJ204" s="12">
        <f t="shared" si="31"/>
        <v>19</v>
      </c>
      <c r="AK204" s="17">
        <f t="shared" si="32"/>
        <v>0.04197118788402256</v>
      </c>
      <c r="AL204" s="30">
        <f t="shared" si="33"/>
        <v>1946.25</v>
      </c>
      <c r="AM204" s="30">
        <f t="shared" si="34"/>
        <v>0</v>
      </c>
    </row>
    <row r="205" spans="1:39" ht="12.75">
      <c r="A205" s="5">
        <v>200</v>
      </c>
      <c r="B205" s="5" t="s">
        <v>157</v>
      </c>
      <c r="C205" s="20" t="s">
        <v>9</v>
      </c>
      <c r="D205" s="4"/>
      <c r="E205" s="4"/>
      <c r="F205" s="4"/>
      <c r="G205" s="42"/>
      <c r="H205" s="42"/>
      <c r="I205" s="4"/>
      <c r="J205" s="4"/>
      <c r="K205" s="1">
        <f t="shared" si="28"/>
        <v>0</v>
      </c>
      <c r="L205" s="4"/>
      <c r="M205" s="4"/>
      <c r="N205" s="25"/>
      <c r="O205" s="1">
        <f t="shared" si="29"/>
        <v>0</v>
      </c>
      <c r="P205" s="42"/>
      <c r="Q205" s="4">
        <v>4</v>
      </c>
      <c r="R205" s="4">
        <f t="shared" si="30"/>
        <v>4</v>
      </c>
      <c r="S205" s="4"/>
      <c r="T205" s="4">
        <v>7</v>
      </c>
      <c r="U205" s="4"/>
      <c r="V205" s="4"/>
      <c r="W205" s="4">
        <v>8</v>
      </c>
      <c r="X205" s="4"/>
      <c r="Y205" s="29"/>
      <c r="Z205" s="39"/>
      <c r="AA205" s="4"/>
      <c r="AB205" s="4"/>
      <c r="AC205" s="5"/>
      <c r="AD205" s="5"/>
      <c r="AE205" s="4"/>
      <c r="AF205" s="4"/>
      <c r="AG205" s="4"/>
      <c r="AH205" s="4"/>
      <c r="AI205" s="4"/>
      <c r="AJ205" s="12">
        <f t="shared" si="31"/>
        <v>19</v>
      </c>
      <c r="AK205" s="17">
        <f t="shared" si="32"/>
        <v>0.04197118788402256</v>
      </c>
      <c r="AL205" s="30">
        <f t="shared" si="33"/>
        <v>1946.25</v>
      </c>
      <c r="AM205" s="30">
        <f t="shared" si="34"/>
        <v>0</v>
      </c>
    </row>
    <row r="206" spans="1:39" ht="12.75">
      <c r="A206" s="5">
        <v>201</v>
      </c>
      <c r="B206" s="5" t="s">
        <v>152</v>
      </c>
      <c r="C206" s="20" t="s">
        <v>14</v>
      </c>
      <c r="D206" s="4"/>
      <c r="E206" s="4"/>
      <c r="F206" s="4"/>
      <c r="G206" s="42"/>
      <c r="H206" s="42"/>
      <c r="I206" s="4"/>
      <c r="J206" s="4"/>
      <c r="K206" s="1">
        <f t="shared" si="28"/>
        <v>0</v>
      </c>
      <c r="L206" s="4"/>
      <c r="M206" s="4"/>
      <c r="N206" s="25"/>
      <c r="O206" s="1">
        <f t="shared" si="29"/>
        <v>0</v>
      </c>
      <c r="P206" s="42"/>
      <c r="Q206" s="4"/>
      <c r="R206" s="4">
        <f t="shared" si="30"/>
        <v>0</v>
      </c>
      <c r="S206" s="4">
        <v>16</v>
      </c>
      <c r="T206" s="4">
        <v>3</v>
      </c>
      <c r="U206" s="4"/>
      <c r="V206" s="4"/>
      <c r="W206" s="4"/>
      <c r="X206" s="4"/>
      <c r="Y206" s="29"/>
      <c r="Z206" s="39"/>
      <c r="AA206" s="4"/>
      <c r="AB206" s="4"/>
      <c r="AC206" s="5"/>
      <c r="AD206" s="5"/>
      <c r="AE206" s="4"/>
      <c r="AF206" s="4"/>
      <c r="AG206" s="4"/>
      <c r="AH206" s="4"/>
      <c r="AI206" s="4"/>
      <c r="AJ206" s="12">
        <f t="shared" si="31"/>
        <v>19</v>
      </c>
      <c r="AK206" s="17">
        <f t="shared" si="32"/>
        <v>0.04197118788402256</v>
      </c>
      <c r="AL206" s="30">
        <f t="shared" si="33"/>
        <v>1946.25</v>
      </c>
      <c r="AM206" s="30">
        <f t="shared" si="34"/>
        <v>0</v>
      </c>
    </row>
    <row r="207" spans="1:39" ht="12.75">
      <c r="A207" s="5">
        <v>202</v>
      </c>
      <c r="B207" s="5" t="s">
        <v>54</v>
      </c>
      <c r="C207" s="20" t="s">
        <v>3</v>
      </c>
      <c r="D207" s="4"/>
      <c r="E207" s="4"/>
      <c r="F207" s="4"/>
      <c r="G207" s="42"/>
      <c r="H207" s="42"/>
      <c r="I207" s="4"/>
      <c r="J207" s="4"/>
      <c r="K207" s="1">
        <f t="shared" si="28"/>
        <v>0</v>
      </c>
      <c r="L207" s="4"/>
      <c r="M207" s="4"/>
      <c r="N207" s="25"/>
      <c r="O207" s="1">
        <f t="shared" si="29"/>
        <v>0</v>
      </c>
      <c r="P207" s="42"/>
      <c r="Q207" s="4"/>
      <c r="R207" s="4">
        <f t="shared" si="30"/>
        <v>0</v>
      </c>
      <c r="S207" s="4">
        <v>13</v>
      </c>
      <c r="T207" s="4"/>
      <c r="U207" s="4"/>
      <c r="V207" s="4"/>
      <c r="W207" s="4"/>
      <c r="X207" s="4">
        <v>5.5</v>
      </c>
      <c r="Y207" s="29"/>
      <c r="Z207" s="39"/>
      <c r="AA207" s="4"/>
      <c r="AB207" s="4"/>
      <c r="AC207" s="5"/>
      <c r="AD207" s="5"/>
      <c r="AE207" s="4"/>
      <c r="AF207" s="4"/>
      <c r="AG207" s="4"/>
      <c r="AH207" s="4"/>
      <c r="AI207" s="4"/>
      <c r="AJ207" s="12">
        <f t="shared" si="31"/>
        <v>18.5</v>
      </c>
      <c r="AK207" s="17">
        <f t="shared" si="32"/>
        <v>0.04086668293970617</v>
      </c>
      <c r="AL207" s="30">
        <f t="shared" si="33"/>
        <v>1946.75</v>
      </c>
      <c r="AM207" s="30">
        <f t="shared" si="34"/>
        <v>0.5</v>
      </c>
    </row>
    <row r="208" spans="1:39" ht="12.75">
      <c r="A208" s="5">
        <v>203</v>
      </c>
      <c r="B208" s="5" t="s">
        <v>295</v>
      </c>
      <c r="C208" s="20" t="s">
        <v>9</v>
      </c>
      <c r="D208" s="4"/>
      <c r="E208" s="4"/>
      <c r="F208" s="4"/>
      <c r="G208" s="42"/>
      <c r="H208" s="42"/>
      <c r="I208" s="4">
        <v>18</v>
      </c>
      <c r="J208" s="4"/>
      <c r="K208" s="1">
        <f t="shared" si="28"/>
        <v>18</v>
      </c>
      <c r="L208" s="4"/>
      <c r="M208" s="4"/>
      <c r="N208" s="25"/>
      <c r="O208" s="1">
        <f t="shared" si="29"/>
        <v>0</v>
      </c>
      <c r="P208" s="42"/>
      <c r="Q208" s="4"/>
      <c r="R208" s="4">
        <f t="shared" si="30"/>
        <v>0</v>
      </c>
      <c r="S208" s="4"/>
      <c r="T208" s="4"/>
      <c r="U208" s="4"/>
      <c r="V208" s="4"/>
      <c r="W208" s="4"/>
      <c r="X208" s="4"/>
      <c r="Y208" s="29"/>
      <c r="Z208" s="39"/>
      <c r="AA208" s="4"/>
      <c r="AB208" s="4"/>
      <c r="AC208" s="5"/>
      <c r="AD208" s="5"/>
      <c r="AE208" s="4"/>
      <c r="AF208" s="4"/>
      <c r="AG208" s="4"/>
      <c r="AH208" s="4"/>
      <c r="AI208" s="4"/>
      <c r="AJ208" s="12">
        <f t="shared" si="31"/>
        <v>18</v>
      </c>
      <c r="AK208" s="17">
        <f t="shared" si="32"/>
        <v>0.03976217799538979</v>
      </c>
      <c r="AL208" s="30">
        <f t="shared" si="33"/>
        <v>1947.25</v>
      </c>
      <c r="AM208" s="30">
        <f t="shared" si="34"/>
        <v>0.5</v>
      </c>
    </row>
    <row r="209" spans="1:39" ht="12.75">
      <c r="A209" s="5">
        <v>204</v>
      </c>
      <c r="B209" s="5" t="s">
        <v>203</v>
      </c>
      <c r="C209" s="20" t="s">
        <v>15</v>
      </c>
      <c r="D209" s="4"/>
      <c r="E209" s="4"/>
      <c r="F209" s="4"/>
      <c r="G209" s="42"/>
      <c r="H209" s="42"/>
      <c r="I209" s="4">
        <v>8</v>
      </c>
      <c r="J209" s="4"/>
      <c r="K209" s="1">
        <f t="shared" si="28"/>
        <v>8</v>
      </c>
      <c r="L209" s="4"/>
      <c r="M209" s="4"/>
      <c r="N209" s="25"/>
      <c r="O209" s="1">
        <f t="shared" si="29"/>
        <v>0</v>
      </c>
      <c r="P209" s="42"/>
      <c r="Q209" s="4"/>
      <c r="R209" s="4">
        <f t="shared" si="30"/>
        <v>0</v>
      </c>
      <c r="S209" s="4">
        <v>2</v>
      </c>
      <c r="T209" s="4">
        <v>8</v>
      </c>
      <c r="U209" s="4"/>
      <c r="V209" s="4"/>
      <c r="W209" s="4"/>
      <c r="X209" s="4"/>
      <c r="Y209" s="29"/>
      <c r="Z209" s="39"/>
      <c r="AA209" s="4"/>
      <c r="AB209" s="4"/>
      <c r="AC209" s="5"/>
      <c r="AD209" s="5"/>
      <c r="AE209" s="4"/>
      <c r="AF209" s="4"/>
      <c r="AG209" s="4"/>
      <c r="AH209" s="4"/>
      <c r="AI209" s="4"/>
      <c r="AJ209" s="12">
        <f t="shared" si="31"/>
        <v>18</v>
      </c>
      <c r="AK209" s="17">
        <f t="shared" si="32"/>
        <v>0.03976217799538979</v>
      </c>
      <c r="AL209" s="30">
        <f t="shared" si="33"/>
        <v>1947.25</v>
      </c>
      <c r="AM209" s="30">
        <f t="shared" si="34"/>
        <v>0</v>
      </c>
    </row>
    <row r="210" spans="1:39" ht="12.75">
      <c r="A210" s="5">
        <v>205</v>
      </c>
      <c r="B210" s="5" t="s">
        <v>131</v>
      </c>
      <c r="C210" s="20" t="s">
        <v>2</v>
      </c>
      <c r="D210" s="4"/>
      <c r="E210" s="4"/>
      <c r="F210" s="4"/>
      <c r="G210" s="42"/>
      <c r="H210" s="42"/>
      <c r="I210" s="4"/>
      <c r="J210" s="4"/>
      <c r="K210" s="1">
        <f t="shared" si="28"/>
        <v>0</v>
      </c>
      <c r="L210" s="4"/>
      <c r="M210" s="4"/>
      <c r="N210" s="25">
        <v>12</v>
      </c>
      <c r="O210" s="1">
        <f t="shared" si="29"/>
        <v>12</v>
      </c>
      <c r="P210" s="42"/>
      <c r="Q210" s="4"/>
      <c r="R210" s="4">
        <f t="shared" si="30"/>
        <v>0</v>
      </c>
      <c r="S210" s="4">
        <v>4</v>
      </c>
      <c r="T210" s="4">
        <v>2</v>
      </c>
      <c r="U210" s="4"/>
      <c r="V210" s="4"/>
      <c r="W210" s="4"/>
      <c r="X210" s="4"/>
      <c r="Y210" s="29"/>
      <c r="Z210" s="39"/>
      <c r="AA210" s="4"/>
      <c r="AB210" s="4"/>
      <c r="AC210" s="5"/>
      <c r="AD210" s="5"/>
      <c r="AE210" s="4"/>
      <c r="AF210" s="4"/>
      <c r="AG210" s="4"/>
      <c r="AH210" s="4"/>
      <c r="AI210" s="4"/>
      <c r="AJ210" s="12">
        <f t="shared" si="31"/>
        <v>18</v>
      </c>
      <c r="AK210" s="17">
        <f t="shared" si="32"/>
        <v>0.03976217799538979</v>
      </c>
      <c r="AL210" s="30">
        <f t="shared" si="33"/>
        <v>1947.25</v>
      </c>
      <c r="AM210" s="30">
        <f t="shared" si="34"/>
        <v>0</v>
      </c>
    </row>
    <row r="211" spans="1:39" ht="12.75">
      <c r="A211" s="5">
        <v>206</v>
      </c>
      <c r="B211" s="5" t="s">
        <v>34</v>
      </c>
      <c r="C211" s="20" t="s">
        <v>14</v>
      </c>
      <c r="D211" s="4"/>
      <c r="E211" s="4"/>
      <c r="F211" s="4"/>
      <c r="G211" s="42"/>
      <c r="H211" s="42"/>
      <c r="I211" s="4"/>
      <c r="J211" s="4"/>
      <c r="K211" s="1">
        <f t="shared" si="28"/>
        <v>0</v>
      </c>
      <c r="L211" s="4"/>
      <c r="M211" s="4"/>
      <c r="N211" s="25"/>
      <c r="O211" s="1">
        <f t="shared" si="29"/>
        <v>0</v>
      </c>
      <c r="P211" s="42"/>
      <c r="Q211" s="4">
        <v>16</v>
      </c>
      <c r="R211" s="4">
        <f t="shared" si="30"/>
        <v>16</v>
      </c>
      <c r="S211" s="4">
        <v>2</v>
      </c>
      <c r="T211" s="4"/>
      <c r="U211" s="4"/>
      <c r="V211" s="4"/>
      <c r="W211" s="4"/>
      <c r="X211" s="4"/>
      <c r="Y211" s="29"/>
      <c r="Z211" s="39"/>
      <c r="AA211" s="4"/>
      <c r="AB211" s="4"/>
      <c r="AC211" s="5"/>
      <c r="AD211" s="5"/>
      <c r="AE211" s="4"/>
      <c r="AF211" s="4"/>
      <c r="AG211" s="4"/>
      <c r="AH211" s="4"/>
      <c r="AI211" s="4"/>
      <c r="AJ211" s="12">
        <f t="shared" si="31"/>
        <v>18</v>
      </c>
      <c r="AK211" s="17">
        <f t="shared" si="32"/>
        <v>0.03976217799538979</v>
      </c>
      <c r="AL211" s="30">
        <f t="shared" si="33"/>
        <v>1947.25</v>
      </c>
      <c r="AM211" s="30">
        <f t="shared" si="34"/>
        <v>0</v>
      </c>
    </row>
    <row r="212" spans="1:39" ht="12.75">
      <c r="A212" s="5">
        <v>207</v>
      </c>
      <c r="B212" s="5" t="s">
        <v>277</v>
      </c>
      <c r="C212" s="20" t="s">
        <v>14</v>
      </c>
      <c r="D212" s="4"/>
      <c r="E212" s="4"/>
      <c r="F212" s="4"/>
      <c r="G212" s="42"/>
      <c r="H212" s="42"/>
      <c r="I212" s="4"/>
      <c r="J212" s="4"/>
      <c r="K212" s="1">
        <f t="shared" si="28"/>
        <v>0</v>
      </c>
      <c r="L212" s="4"/>
      <c r="M212" s="4"/>
      <c r="N212" s="25"/>
      <c r="O212" s="1">
        <f t="shared" si="29"/>
        <v>0</v>
      </c>
      <c r="P212" s="42">
        <v>3</v>
      </c>
      <c r="Q212" s="4">
        <v>10</v>
      </c>
      <c r="R212" s="4">
        <f t="shared" si="30"/>
        <v>13</v>
      </c>
      <c r="S212" s="4">
        <v>5</v>
      </c>
      <c r="T212" s="4"/>
      <c r="U212" s="4"/>
      <c r="V212" s="4"/>
      <c r="W212" s="4"/>
      <c r="X212" s="4"/>
      <c r="Y212" s="29"/>
      <c r="Z212" s="39"/>
      <c r="AA212" s="4"/>
      <c r="AB212" s="4"/>
      <c r="AC212" s="5"/>
      <c r="AD212" s="5"/>
      <c r="AE212" s="4"/>
      <c r="AF212" s="4"/>
      <c r="AG212" s="4"/>
      <c r="AH212" s="4"/>
      <c r="AI212" s="4"/>
      <c r="AJ212" s="12">
        <f t="shared" si="31"/>
        <v>18</v>
      </c>
      <c r="AK212" s="17">
        <f t="shared" si="32"/>
        <v>0.03976217799538979</v>
      </c>
      <c r="AL212" s="30">
        <f t="shared" si="33"/>
        <v>1947.25</v>
      </c>
      <c r="AM212" s="30">
        <f t="shared" si="34"/>
        <v>0</v>
      </c>
    </row>
    <row r="213" spans="1:39" ht="12.75">
      <c r="A213" s="5">
        <v>208</v>
      </c>
      <c r="B213" s="5" t="s">
        <v>59</v>
      </c>
      <c r="C213" s="20" t="s">
        <v>4</v>
      </c>
      <c r="D213" s="4"/>
      <c r="E213" s="4"/>
      <c r="F213" s="4"/>
      <c r="G213" s="42"/>
      <c r="H213" s="42"/>
      <c r="I213" s="4"/>
      <c r="J213" s="4"/>
      <c r="K213" s="1">
        <f t="shared" si="28"/>
        <v>0</v>
      </c>
      <c r="L213" s="4"/>
      <c r="M213" s="4"/>
      <c r="N213" s="25"/>
      <c r="O213" s="1">
        <f t="shared" si="29"/>
        <v>0</v>
      </c>
      <c r="P213" s="42"/>
      <c r="Q213" s="4">
        <v>9</v>
      </c>
      <c r="R213" s="4">
        <f t="shared" si="30"/>
        <v>9</v>
      </c>
      <c r="S213" s="4">
        <v>3</v>
      </c>
      <c r="T213" s="4">
        <v>6</v>
      </c>
      <c r="U213" s="4"/>
      <c r="V213" s="4"/>
      <c r="W213" s="4"/>
      <c r="X213" s="4"/>
      <c r="Y213" s="29"/>
      <c r="Z213" s="39"/>
      <c r="AA213" s="4"/>
      <c r="AB213" s="4"/>
      <c r="AC213" s="5"/>
      <c r="AD213" s="5"/>
      <c r="AE213" s="4"/>
      <c r="AF213" s="4"/>
      <c r="AG213" s="4"/>
      <c r="AH213" s="4"/>
      <c r="AI213" s="4"/>
      <c r="AJ213" s="12">
        <f t="shared" si="31"/>
        <v>18</v>
      </c>
      <c r="AK213" s="17">
        <f t="shared" si="32"/>
        <v>0.03976217799538979</v>
      </c>
      <c r="AL213" s="30">
        <f t="shared" si="33"/>
        <v>1947.25</v>
      </c>
      <c r="AM213" s="30">
        <f t="shared" si="34"/>
        <v>0</v>
      </c>
    </row>
    <row r="214" spans="1:39" ht="12.75">
      <c r="A214" s="5">
        <v>209</v>
      </c>
      <c r="B214" s="5" t="s">
        <v>50</v>
      </c>
      <c r="C214" s="20" t="s">
        <v>0</v>
      </c>
      <c r="D214" s="4"/>
      <c r="E214" s="4"/>
      <c r="F214" s="4"/>
      <c r="G214" s="42"/>
      <c r="H214" s="42"/>
      <c r="I214" s="4"/>
      <c r="J214" s="4"/>
      <c r="K214" s="1">
        <f t="shared" si="28"/>
        <v>0</v>
      </c>
      <c r="L214" s="4"/>
      <c r="M214" s="4"/>
      <c r="N214" s="25"/>
      <c r="O214" s="1">
        <f t="shared" si="29"/>
        <v>0</v>
      </c>
      <c r="P214" s="42"/>
      <c r="Q214" s="4">
        <v>5</v>
      </c>
      <c r="R214" s="4">
        <f t="shared" si="30"/>
        <v>5</v>
      </c>
      <c r="S214" s="4">
        <v>1</v>
      </c>
      <c r="T214" s="4">
        <v>12</v>
      </c>
      <c r="U214" s="4"/>
      <c r="V214" s="4"/>
      <c r="W214" s="4"/>
      <c r="X214" s="4"/>
      <c r="Y214" s="29"/>
      <c r="Z214" s="39"/>
      <c r="AA214" s="4"/>
      <c r="AB214" s="4"/>
      <c r="AC214" s="5"/>
      <c r="AD214" s="5"/>
      <c r="AE214" s="4"/>
      <c r="AF214" s="4"/>
      <c r="AG214" s="4"/>
      <c r="AH214" s="4"/>
      <c r="AI214" s="4"/>
      <c r="AJ214" s="12">
        <f t="shared" si="31"/>
        <v>18</v>
      </c>
      <c r="AK214" s="17">
        <f t="shared" si="32"/>
        <v>0.03976217799538979</v>
      </c>
      <c r="AL214" s="30">
        <f t="shared" si="33"/>
        <v>1947.25</v>
      </c>
      <c r="AM214" s="30">
        <f t="shared" si="34"/>
        <v>0</v>
      </c>
    </row>
    <row r="215" spans="1:39" ht="12.75">
      <c r="A215" s="5">
        <v>210</v>
      </c>
      <c r="B215" s="5" t="s">
        <v>353</v>
      </c>
      <c r="C215" s="20" t="s">
        <v>13</v>
      </c>
      <c r="D215" s="4"/>
      <c r="E215" s="4"/>
      <c r="F215" s="4"/>
      <c r="G215" s="42"/>
      <c r="H215" s="42"/>
      <c r="I215" s="4"/>
      <c r="J215" s="4"/>
      <c r="K215" s="1">
        <f t="shared" si="28"/>
        <v>0</v>
      </c>
      <c r="L215" s="4"/>
      <c r="M215" s="4"/>
      <c r="N215" s="25"/>
      <c r="O215" s="1">
        <f t="shared" si="29"/>
        <v>0</v>
      </c>
      <c r="P215" s="42"/>
      <c r="Q215" s="4"/>
      <c r="R215" s="4">
        <f t="shared" si="30"/>
        <v>0</v>
      </c>
      <c r="S215" s="4"/>
      <c r="T215" s="4"/>
      <c r="U215" s="4"/>
      <c r="V215" s="4"/>
      <c r="W215" s="4"/>
      <c r="X215" s="4">
        <v>18</v>
      </c>
      <c r="Y215" s="29"/>
      <c r="Z215" s="39"/>
      <c r="AA215" s="4"/>
      <c r="AB215" s="4"/>
      <c r="AC215" s="5"/>
      <c r="AD215" s="5"/>
      <c r="AE215" s="4"/>
      <c r="AF215" s="4"/>
      <c r="AG215" s="4"/>
      <c r="AH215" s="4"/>
      <c r="AI215" s="4"/>
      <c r="AJ215" s="12">
        <f t="shared" si="31"/>
        <v>18</v>
      </c>
      <c r="AK215" s="17">
        <f t="shared" si="32"/>
        <v>0.03976217799538979</v>
      </c>
      <c r="AL215" s="30">
        <f t="shared" si="33"/>
        <v>1947.25</v>
      </c>
      <c r="AM215" s="30">
        <f t="shared" si="34"/>
        <v>0</v>
      </c>
    </row>
    <row r="216" spans="1:39" ht="12.75">
      <c r="A216" s="5">
        <v>211</v>
      </c>
      <c r="B216" s="5" t="s">
        <v>70</v>
      </c>
      <c r="C216" s="20" t="s">
        <v>13</v>
      </c>
      <c r="D216" s="4"/>
      <c r="E216" s="4">
        <v>3</v>
      </c>
      <c r="F216" s="4"/>
      <c r="G216" s="42"/>
      <c r="H216" s="42"/>
      <c r="I216" s="4"/>
      <c r="J216" s="4"/>
      <c r="K216" s="1">
        <f t="shared" si="28"/>
        <v>3</v>
      </c>
      <c r="L216" s="4"/>
      <c r="M216" s="4"/>
      <c r="N216" s="25"/>
      <c r="O216" s="1">
        <f t="shared" si="29"/>
        <v>0</v>
      </c>
      <c r="P216" s="42"/>
      <c r="Q216" s="4"/>
      <c r="R216" s="4">
        <f t="shared" si="30"/>
        <v>0</v>
      </c>
      <c r="S216" s="4"/>
      <c r="T216" s="4"/>
      <c r="U216" s="4"/>
      <c r="V216" s="4"/>
      <c r="W216" s="4"/>
      <c r="X216" s="4">
        <v>14.5</v>
      </c>
      <c r="Y216" s="29"/>
      <c r="Z216" s="39"/>
      <c r="AA216" s="4"/>
      <c r="AB216" s="4"/>
      <c r="AC216" s="5"/>
      <c r="AD216" s="5"/>
      <c r="AE216" s="4"/>
      <c r="AF216" s="4"/>
      <c r="AG216" s="4"/>
      <c r="AH216" s="4"/>
      <c r="AI216" s="4"/>
      <c r="AJ216" s="12">
        <f t="shared" si="31"/>
        <v>17.5</v>
      </c>
      <c r="AK216" s="17">
        <f t="shared" si="32"/>
        <v>0.038657673051073406</v>
      </c>
      <c r="AL216" s="30">
        <f t="shared" si="33"/>
        <v>1947.75</v>
      </c>
      <c r="AM216" s="30">
        <f t="shared" si="34"/>
        <v>0.5</v>
      </c>
    </row>
    <row r="217" spans="1:39" ht="12.75">
      <c r="A217" s="5">
        <v>212</v>
      </c>
      <c r="B217" s="57" t="s">
        <v>225</v>
      </c>
      <c r="C217" s="20" t="s">
        <v>12</v>
      </c>
      <c r="D217" s="4"/>
      <c r="E217" s="4"/>
      <c r="F217" s="4"/>
      <c r="G217" s="42"/>
      <c r="H217" s="42"/>
      <c r="I217" s="4"/>
      <c r="J217" s="4"/>
      <c r="K217" s="1">
        <f t="shared" si="28"/>
        <v>0</v>
      </c>
      <c r="L217" s="4"/>
      <c r="M217" s="4"/>
      <c r="N217" s="25"/>
      <c r="O217" s="1">
        <f t="shared" si="29"/>
        <v>0</v>
      </c>
      <c r="P217" s="42"/>
      <c r="Q217" s="4"/>
      <c r="R217" s="4">
        <f t="shared" si="30"/>
        <v>0</v>
      </c>
      <c r="S217" s="4"/>
      <c r="T217" s="4"/>
      <c r="U217" s="4"/>
      <c r="V217" s="4"/>
      <c r="W217" s="4"/>
      <c r="X217" s="4">
        <v>17.5</v>
      </c>
      <c r="Y217" s="29"/>
      <c r="Z217" s="39"/>
      <c r="AA217" s="4"/>
      <c r="AB217" s="4"/>
      <c r="AC217" s="5"/>
      <c r="AD217" s="5"/>
      <c r="AE217" s="4"/>
      <c r="AF217" s="4"/>
      <c r="AG217" s="4"/>
      <c r="AH217" s="4"/>
      <c r="AI217" s="4"/>
      <c r="AJ217" s="12">
        <f t="shared" si="31"/>
        <v>17.5</v>
      </c>
      <c r="AK217" s="17">
        <f t="shared" si="32"/>
        <v>0.038657673051073406</v>
      </c>
      <c r="AL217" s="30">
        <f t="shared" si="33"/>
        <v>1947.75</v>
      </c>
      <c r="AM217" s="30">
        <f t="shared" si="34"/>
        <v>0</v>
      </c>
    </row>
    <row r="218" spans="1:39" ht="12.75">
      <c r="A218" s="5">
        <v>213</v>
      </c>
      <c r="B218" s="5" t="s">
        <v>129</v>
      </c>
      <c r="C218" s="20" t="s">
        <v>3</v>
      </c>
      <c r="D218" s="4"/>
      <c r="E218" s="4"/>
      <c r="F218" s="4"/>
      <c r="G218" s="42"/>
      <c r="H218" s="42"/>
      <c r="I218" s="4"/>
      <c r="J218" s="4"/>
      <c r="K218" s="1">
        <f t="shared" si="28"/>
        <v>0</v>
      </c>
      <c r="L218" s="4"/>
      <c r="M218" s="4"/>
      <c r="N218" s="25"/>
      <c r="O218" s="1">
        <f t="shared" si="29"/>
        <v>0</v>
      </c>
      <c r="P218" s="42"/>
      <c r="Q218" s="4">
        <v>5</v>
      </c>
      <c r="R218" s="4">
        <f t="shared" si="30"/>
        <v>5</v>
      </c>
      <c r="S218" s="4"/>
      <c r="T218" s="4">
        <v>12</v>
      </c>
      <c r="U218" s="4"/>
      <c r="V218" s="4"/>
      <c r="W218" s="4"/>
      <c r="X218" s="4"/>
      <c r="Y218" s="29"/>
      <c r="Z218" s="39"/>
      <c r="AA218" s="4"/>
      <c r="AB218" s="4"/>
      <c r="AC218" s="5"/>
      <c r="AD218" s="5"/>
      <c r="AE218" s="4"/>
      <c r="AF218" s="4"/>
      <c r="AG218" s="4"/>
      <c r="AH218" s="4"/>
      <c r="AI218" s="4"/>
      <c r="AJ218" s="12">
        <f t="shared" si="31"/>
        <v>17</v>
      </c>
      <c r="AK218" s="17">
        <f t="shared" si="32"/>
        <v>0.037553168106757025</v>
      </c>
      <c r="AL218" s="30">
        <f t="shared" si="33"/>
        <v>1948.25</v>
      </c>
      <c r="AM218" s="30">
        <f t="shared" si="34"/>
        <v>0.5</v>
      </c>
    </row>
    <row r="219" spans="1:39" ht="12.75">
      <c r="A219" s="5">
        <v>214</v>
      </c>
      <c r="B219" s="5" t="s">
        <v>97</v>
      </c>
      <c r="C219" s="20" t="s">
        <v>6</v>
      </c>
      <c r="D219" s="4"/>
      <c r="E219" s="4"/>
      <c r="F219" s="4"/>
      <c r="G219" s="42"/>
      <c r="H219" s="42"/>
      <c r="I219" s="4"/>
      <c r="J219" s="4"/>
      <c r="K219" s="1">
        <f t="shared" si="28"/>
        <v>0</v>
      </c>
      <c r="L219" s="4"/>
      <c r="M219" s="4"/>
      <c r="N219" s="25"/>
      <c r="O219" s="1">
        <f t="shared" si="29"/>
        <v>0</v>
      </c>
      <c r="P219" s="42"/>
      <c r="Q219" s="4"/>
      <c r="R219" s="4">
        <f t="shared" si="30"/>
        <v>0</v>
      </c>
      <c r="S219" s="4">
        <v>10.3</v>
      </c>
      <c r="T219" s="4">
        <v>6.5</v>
      </c>
      <c r="U219" s="4"/>
      <c r="V219" s="4"/>
      <c r="W219" s="4"/>
      <c r="X219" s="4"/>
      <c r="Y219" s="29"/>
      <c r="Z219" s="39"/>
      <c r="AA219" s="4"/>
      <c r="AB219" s="4"/>
      <c r="AC219" s="5"/>
      <c r="AD219" s="5"/>
      <c r="AE219" s="4"/>
      <c r="AF219" s="4"/>
      <c r="AG219" s="4"/>
      <c r="AH219" s="4"/>
      <c r="AI219" s="4"/>
      <c r="AJ219" s="12">
        <f t="shared" si="31"/>
        <v>16.8</v>
      </c>
      <c r="AK219" s="17">
        <f t="shared" si="32"/>
        <v>0.03711136612903047</v>
      </c>
      <c r="AL219" s="30">
        <f t="shared" si="33"/>
        <v>1948.45</v>
      </c>
      <c r="AM219" s="30">
        <f t="shared" si="34"/>
        <v>0.1999999999999993</v>
      </c>
    </row>
    <row r="220" spans="1:39" ht="12.75">
      <c r="A220" s="5">
        <v>215</v>
      </c>
      <c r="B220" s="5" t="s">
        <v>372</v>
      </c>
      <c r="C220" s="20" t="s">
        <v>14</v>
      </c>
      <c r="D220" s="4"/>
      <c r="E220" s="4"/>
      <c r="F220" s="4"/>
      <c r="G220" s="42"/>
      <c r="H220" s="42"/>
      <c r="I220" s="4"/>
      <c r="J220" s="4">
        <v>13</v>
      </c>
      <c r="K220" s="1">
        <f t="shared" si="28"/>
        <v>13</v>
      </c>
      <c r="L220" s="4"/>
      <c r="M220" s="4"/>
      <c r="N220" s="25"/>
      <c r="O220" s="1">
        <f t="shared" si="29"/>
        <v>0</v>
      </c>
      <c r="P220" s="42"/>
      <c r="Q220" s="4"/>
      <c r="R220" s="4">
        <f t="shared" si="30"/>
        <v>0</v>
      </c>
      <c r="S220" s="4"/>
      <c r="T220" s="4">
        <v>3</v>
      </c>
      <c r="U220" s="4"/>
      <c r="V220" s="4"/>
      <c r="W220" s="4"/>
      <c r="X220" s="4"/>
      <c r="Y220" s="29"/>
      <c r="Z220" s="39"/>
      <c r="AA220" s="4"/>
      <c r="AB220" s="4"/>
      <c r="AC220" s="5"/>
      <c r="AD220" s="5"/>
      <c r="AE220" s="4"/>
      <c r="AF220" s="4"/>
      <c r="AG220" s="4"/>
      <c r="AH220" s="4"/>
      <c r="AI220" s="4"/>
      <c r="AJ220" s="12">
        <f t="shared" si="31"/>
        <v>16</v>
      </c>
      <c r="AK220" s="17">
        <f t="shared" si="32"/>
        <v>0.035344158218124255</v>
      </c>
      <c r="AL220" s="30">
        <f t="shared" si="33"/>
        <v>1949.25</v>
      </c>
      <c r="AM220" s="30">
        <f t="shared" si="34"/>
        <v>0.8000000000000007</v>
      </c>
    </row>
    <row r="221" spans="1:39" ht="12.75">
      <c r="A221" s="5">
        <v>216</v>
      </c>
      <c r="B221" s="5" t="s">
        <v>160</v>
      </c>
      <c r="C221" s="20" t="s">
        <v>11</v>
      </c>
      <c r="D221" s="4"/>
      <c r="E221" s="4"/>
      <c r="F221" s="4"/>
      <c r="G221" s="42"/>
      <c r="H221" s="42">
        <v>5</v>
      </c>
      <c r="I221" s="4">
        <v>5</v>
      </c>
      <c r="J221" s="4"/>
      <c r="K221" s="1">
        <f t="shared" si="28"/>
        <v>10</v>
      </c>
      <c r="L221" s="4"/>
      <c r="M221" s="4"/>
      <c r="N221" s="25">
        <v>4</v>
      </c>
      <c r="O221" s="1">
        <f t="shared" si="29"/>
        <v>4</v>
      </c>
      <c r="P221" s="42"/>
      <c r="Q221" s="4">
        <v>2</v>
      </c>
      <c r="R221" s="4">
        <f t="shared" si="30"/>
        <v>2</v>
      </c>
      <c r="S221" s="4"/>
      <c r="T221" s="4"/>
      <c r="U221" s="4"/>
      <c r="V221" s="4"/>
      <c r="W221" s="4"/>
      <c r="X221" s="4"/>
      <c r="Y221" s="29"/>
      <c r="Z221" s="39"/>
      <c r="AA221" s="4"/>
      <c r="AB221" s="4"/>
      <c r="AC221" s="5"/>
      <c r="AD221" s="5"/>
      <c r="AE221" s="4"/>
      <c r="AF221" s="4"/>
      <c r="AG221" s="4"/>
      <c r="AH221" s="4"/>
      <c r="AI221" s="4"/>
      <c r="AJ221" s="12">
        <f t="shared" si="31"/>
        <v>16</v>
      </c>
      <c r="AK221" s="17">
        <f t="shared" si="32"/>
        <v>0.035344158218124255</v>
      </c>
      <c r="AL221" s="30">
        <f t="shared" si="33"/>
        <v>1949.25</v>
      </c>
      <c r="AM221" s="30">
        <f t="shared" si="34"/>
        <v>0</v>
      </c>
    </row>
    <row r="222" spans="1:39" ht="12.75">
      <c r="A222" s="5">
        <v>217</v>
      </c>
      <c r="B222" s="5" t="s">
        <v>155</v>
      </c>
      <c r="C222" s="20" t="s">
        <v>4</v>
      </c>
      <c r="D222" s="4"/>
      <c r="E222" s="4"/>
      <c r="F222" s="4"/>
      <c r="G222" s="42"/>
      <c r="H222" s="42"/>
      <c r="I222" s="4"/>
      <c r="J222" s="4"/>
      <c r="K222" s="1">
        <f t="shared" si="28"/>
        <v>0</v>
      </c>
      <c r="L222" s="4"/>
      <c r="M222" s="4">
        <v>14</v>
      </c>
      <c r="N222" s="25"/>
      <c r="O222" s="1">
        <f t="shared" si="29"/>
        <v>14</v>
      </c>
      <c r="P222" s="42"/>
      <c r="Q222" s="4"/>
      <c r="R222" s="4">
        <f t="shared" si="30"/>
        <v>0</v>
      </c>
      <c r="S222" s="4"/>
      <c r="T222" s="4">
        <v>2</v>
      </c>
      <c r="U222" s="4"/>
      <c r="V222" s="4"/>
      <c r="W222" s="4"/>
      <c r="X222" s="4"/>
      <c r="Y222" s="29"/>
      <c r="Z222" s="39"/>
      <c r="AA222" s="4"/>
      <c r="AB222" s="4"/>
      <c r="AC222" s="5"/>
      <c r="AD222" s="5"/>
      <c r="AE222" s="4"/>
      <c r="AF222" s="4"/>
      <c r="AG222" s="4"/>
      <c r="AH222" s="4"/>
      <c r="AI222" s="4"/>
      <c r="AJ222" s="12">
        <f t="shared" si="31"/>
        <v>16</v>
      </c>
      <c r="AK222" s="17">
        <f t="shared" si="32"/>
        <v>0.035344158218124255</v>
      </c>
      <c r="AL222" s="30">
        <f t="shared" si="33"/>
        <v>1949.25</v>
      </c>
      <c r="AM222" s="30">
        <f t="shared" si="34"/>
        <v>0</v>
      </c>
    </row>
    <row r="223" spans="1:39" ht="12.75">
      <c r="A223" s="5">
        <v>218</v>
      </c>
      <c r="B223" s="5" t="s">
        <v>246</v>
      </c>
      <c r="C223" s="20" t="s">
        <v>10</v>
      </c>
      <c r="D223" s="4"/>
      <c r="E223" s="4"/>
      <c r="F223" s="4"/>
      <c r="G223" s="42"/>
      <c r="H223" s="42"/>
      <c r="I223" s="4"/>
      <c r="J223" s="4"/>
      <c r="K223" s="1">
        <f t="shared" si="28"/>
        <v>0</v>
      </c>
      <c r="L223" s="4"/>
      <c r="M223" s="4"/>
      <c r="N223" s="25"/>
      <c r="O223" s="1">
        <f t="shared" si="29"/>
        <v>0</v>
      </c>
      <c r="P223" s="42"/>
      <c r="Q223" s="4">
        <v>10</v>
      </c>
      <c r="R223" s="4">
        <f t="shared" si="30"/>
        <v>10</v>
      </c>
      <c r="S223" s="4"/>
      <c r="T223" s="4">
        <v>3</v>
      </c>
      <c r="U223" s="4"/>
      <c r="V223" s="4"/>
      <c r="W223" s="4"/>
      <c r="X223" s="4"/>
      <c r="Y223" s="29"/>
      <c r="Z223" s="39"/>
      <c r="AA223" s="4"/>
      <c r="AB223" s="4"/>
      <c r="AC223" s="5"/>
      <c r="AD223" s="5"/>
      <c r="AE223" s="4">
        <v>3</v>
      </c>
      <c r="AF223" s="4"/>
      <c r="AG223" s="4"/>
      <c r="AH223" s="4"/>
      <c r="AI223" s="4"/>
      <c r="AJ223" s="12">
        <f t="shared" si="31"/>
        <v>16</v>
      </c>
      <c r="AK223" s="17">
        <f t="shared" si="32"/>
        <v>0.035344158218124255</v>
      </c>
      <c r="AL223" s="30">
        <f t="shared" si="33"/>
        <v>1949.25</v>
      </c>
      <c r="AM223" s="30">
        <f t="shared" si="34"/>
        <v>0</v>
      </c>
    </row>
    <row r="224" spans="1:39" ht="12.75">
      <c r="A224" s="5">
        <v>219</v>
      </c>
      <c r="B224" s="5" t="s">
        <v>327</v>
      </c>
      <c r="C224" s="20" t="s">
        <v>2</v>
      </c>
      <c r="D224" s="4"/>
      <c r="E224" s="4"/>
      <c r="F224" s="4"/>
      <c r="G224" s="42"/>
      <c r="H224" s="42"/>
      <c r="I224" s="4"/>
      <c r="J224" s="4"/>
      <c r="K224" s="1">
        <f t="shared" si="28"/>
        <v>0</v>
      </c>
      <c r="L224" s="4"/>
      <c r="M224" s="4"/>
      <c r="N224" s="25"/>
      <c r="O224" s="1">
        <f t="shared" si="29"/>
        <v>0</v>
      </c>
      <c r="P224" s="42"/>
      <c r="Q224" s="4">
        <v>9</v>
      </c>
      <c r="R224" s="4">
        <f t="shared" si="30"/>
        <v>9</v>
      </c>
      <c r="S224" s="4">
        <v>3</v>
      </c>
      <c r="T224" s="4">
        <v>4</v>
      </c>
      <c r="U224" s="4"/>
      <c r="V224" s="4"/>
      <c r="W224" s="4"/>
      <c r="X224" s="4"/>
      <c r="Y224" s="29"/>
      <c r="Z224" s="39"/>
      <c r="AA224" s="4"/>
      <c r="AB224" s="4"/>
      <c r="AC224" s="5"/>
      <c r="AD224" s="5"/>
      <c r="AE224" s="4"/>
      <c r="AF224" s="4"/>
      <c r="AG224" s="4"/>
      <c r="AH224" s="4"/>
      <c r="AI224" s="4"/>
      <c r="AJ224" s="12">
        <f t="shared" si="31"/>
        <v>16</v>
      </c>
      <c r="AK224" s="17">
        <f t="shared" si="32"/>
        <v>0.035344158218124255</v>
      </c>
      <c r="AL224" s="30">
        <f t="shared" si="33"/>
        <v>1949.25</v>
      </c>
      <c r="AM224" s="30">
        <f t="shared" si="34"/>
        <v>0</v>
      </c>
    </row>
    <row r="225" spans="1:39" ht="12.75">
      <c r="A225" s="5">
        <v>220</v>
      </c>
      <c r="B225" s="5" t="s">
        <v>55</v>
      </c>
      <c r="C225" s="20" t="s">
        <v>10</v>
      </c>
      <c r="D225" s="4"/>
      <c r="E225" s="4"/>
      <c r="F225" s="4"/>
      <c r="G225" s="42"/>
      <c r="H225" s="42"/>
      <c r="I225" s="4"/>
      <c r="J225" s="4"/>
      <c r="K225" s="1">
        <f t="shared" si="28"/>
        <v>0</v>
      </c>
      <c r="L225" s="4"/>
      <c r="M225" s="4"/>
      <c r="N225" s="25"/>
      <c r="O225" s="1">
        <f t="shared" si="29"/>
        <v>0</v>
      </c>
      <c r="P225" s="42"/>
      <c r="Q225" s="4">
        <v>2</v>
      </c>
      <c r="R225" s="4">
        <f t="shared" si="30"/>
        <v>2</v>
      </c>
      <c r="S225" s="4">
        <v>5</v>
      </c>
      <c r="T225" s="4">
        <v>9</v>
      </c>
      <c r="U225" s="4"/>
      <c r="V225" s="4"/>
      <c r="W225" s="4"/>
      <c r="X225" s="4"/>
      <c r="Y225" s="29"/>
      <c r="Z225" s="39"/>
      <c r="AA225" s="4"/>
      <c r="AB225" s="4"/>
      <c r="AC225" s="5"/>
      <c r="AD225" s="5"/>
      <c r="AE225" s="4"/>
      <c r="AF225" s="4"/>
      <c r="AG225" s="4"/>
      <c r="AH225" s="4"/>
      <c r="AI225" s="4"/>
      <c r="AJ225" s="12">
        <f t="shared" si="31"/>
        <v>16</v>
      </c>
      <c r="AK225" s="17">
        <f t="shared" si="32"/>
        <v>0.035344158218124255</v>
      </c>
      <c r="AL225" s="30">
        <f t="shared" si="33"/>
        <v>1949.25</v>
      </c>
      <c r="AM225" s="30">
        <f t="shared" si="34"/>
        <v>0</v>
      </c>
    </row>
    <row r="226" spans="1:39" ht="12.75">
      <c r="A226" s="5">
        <v>221</v>
      </c>
      <c r="B226" s="5" t="s">
        <v>125</v>
      </c>
      <c r="C226" s="20" t="s">
        <v>7</v>
      </c>
      <c r="D226" s="4"/>
      <c r="E226" s="4"/>
      <c r="F226" s="4"/>
      <c r="G226" s="42"/>
      <c r="H226" s="42"/>
      <c r="I226" s="4"/>
      <c r="J226" s="4"/>
      <c r="K226" s="1">
        <f t="shared" si="28"/>
        <v>0</v>
      </c>
      <c r="L226" s="4"/>
      <c r="M226" s="4"/>
      <c r="N226" s="25"/>
      <c r="O226" s="1">
        <f t="shared" si="29"/>
        <v>0</v>
      </c>
      <c r="P226" s="42"/>
      <c r="Q226" s="4">
        <v>1</v>
      </c>
      <c r="R226" s="4">
        <f t="shared" si="30"/>
        <v>1</v>
      </c>
      <c r="S226" s="4">
        <v>6</v>
      </c>
      <c r="T226" s="4">
        <v>9</v>
      </c>
      <c r="U226" s="4"/>
      <c r="V226" s="4"/>
      <c r="W226" s="4"/>
      <c r="X226" s="4"/>
      <c r="Y226" s="29"/>
      <c r="Z226" s="39"/>
      <c r="AA226" s="4"/>
      <c r="AB226" s="4"/>
      <c r="AC226" s="5"/>
      <c r="AD226" s="5"/>
      <c r="AE226" s="4"/>
      <c r="AF226" s="4"/>
      <c r="AG226" s="4"/>
      <c r="AH226" s="4"/>
      <c r="AI226" s="4"/>
      <c r="AJ226" s="12">
        <f t="shared" si="31"/>
        <v>16</v>
      </c>
      <c r="AK226" s="17">
        <f t="shared" si="32"/>
        <v>0.035344158218124255</v>
      </c>
      <c r="AL226" s="30">
        <f t="shared" si="33"/>
        <v>1949.25</v>
      </c>
      <c r="AM226" s="30">
        <f t="shared" si="34"/>
        <v>0</v>
      </c>
    </row>
    <row r="227" spans="1:39" ht="12.75">
      <c r="A227" s="5">
        <v>222</v>
      </c>
      <c r="B227" s="5" t="s">
        <v>314</v>
      </c>
      <c r="C227" s="20" t="s">
        <v>8</v>
      </c>
      <c r="D227" s="21"/>
      <c r="E227" s="21">
        <v>15</v>
      </c>
      <c r="F227" s="21"/>
      <c r="G227" s="42"/>
      <c r="H227" s="42"/>
      <c r="I227" s="21"/>
      <c r="J227" s="21"/>
      <c r="K227" s="1">
        <f t="shared" si="28"/>
        <v>15</v>
      </c>
      <c r="L227" s="4"/>
      <c r="M227" s="4"/>
      <c r="N227" s="5"/>
      <c r="O227" s="1">
        <f t="shared" si="29"/>
        <v>0</v>
      </c>
      <c r="P227" s="42"/>
      <c r="Q227" s="21"/>
      <c r="R227" s="4">
        <f t="shared" si="30"/>
        <v>0</v>
      </c>
      <c r="S227" s="21"/>
      <c r="T227" s="21"/>
      <c r="U227" s="21"/>
      <c r="V227" s="21"/>
      <c r="W227" s="21"/>
      <c r="X227" s="21"/>
      <c r="Y227" s="29"/>
      <c r="Z227" s="40"/>
      <c r="AA227" s="21"/>
      <c r="AB227" s="21"/>
      <c r="AC227" s="5"/>
      <c r="AD227" s="5"/>
      <c r="AE227" s="21"/>
      <c r="AF227" s="21"/>
      <c r="AG227" s="21"/>
      <c r="AH227" s="21"/>
      <c r="AI227" s="21"/>
      <c r="AJ227" s="12">
        <f t="shared" si="31"/>
        <v>15</v>
      </c>
      <c r="AK227" s="17">
        <f t="shared" si="32"/>
        <v>0.03313514832949149</v>
      </c>
      <c r="AL227" s="30">
        <f t="shared" si="33"/>
        <v>1950.25</v>
      </c>
      <c r="AM227" s="30">
        <f t="shared" si="34"/>
        <v>1</v>
      </c>
    </row>
    <row r="228" spans="1:39" ht="12.75">
      <c r="A228" s="5">
        <v>223</v>
      </c>
      <c r="B228" s="5" t="s">
        <v>219</v>
      </c>
      <c r="C228" s="20" t="s">
        <v>6</v>
      </c>
      <c r="D228" s="4"/>
      <c r="E228" s="4"/>
      <c r="F228" s="4"/>
      <c r="G228" s="42"/>
      <c r="H228" s="42"/>
      <c r="I228" s="4"/>
      <c r="J228" s="4"/>
      <c r="K228" s="1">
        <f t="shared" si="28"/>
        <v>0</v>
      </c>
      <c r="L228" s="4"/>
      <c r="M228" s="4"/>
      <c r="N228" s="25">
        <v>12</v>
      </c>
      <c r="O228" s="1">
        <f t="shared" si="29"/>
        <v>12</v>
      </c>
      <c r="P228" s="42"/>
      <c r="Q228" s="4"/>
      <c r="R228" s="4">
        <f t="shared" si="30"/>
        <v>0</v>
      </c>
      <c r="S228" s="4"/>
      <c r="T228" s="4">
        <v>3</v>
      </c>
      <c r="U228" s="4"/>
      <c r="V228" s="4"/>
      <c r="W228" s="4"/>
      <c r="X228" s="4"/>
      <c r="Y228" s="29"/>
      <c r="Z228" s="39"/>
      <c r="AA228" s="4"/>
      <c r="AB228" s="4"/>
      <c r="AC228" s="5"/>
      <c r="AD228" s="5"/>
      <c r="AE228" s="4"/>
      <c r="AF228" s="4"/>
      <c r="AG228" s="4"/>
      <c r="AH228" s="4"/>
      <c r="AI228" s="4"/>
      <c r="AJ228" s="12">
        <f t="shared" si="31"/>
        <v>15</v>
      </c>
      <c r="AK228" s="17">
        <f t="shared" si="32"/>
        <v>0.03313514832949149</v>
      </c>
      <c r="AL228" s="30">
        <f t="shared" si="33"/>
        <v>1950.25</v>
      </c>
      <c r="AM228" s="30">
        <f t="shared" si="34"/>
        <v>0</v>
      </c>
    </row>
    <row r="229" spans="1:39" ht="12.75">
      <c r="A229" s="5">
        <v>224</v>
      </c>
      <c r="B229" s="5" t="s">
        <v>324</v>
      </c>
      <c r="C229" s="20" t="s">
        <v>4</v>
      </c>
      <c r="D229" s="4"/>
      <c r="E229" s="4"/>
      <c r="F229" s="4"/>
      <c r="G229" s="42"/>
      <c r="H229" s="42"/>
      <c r="I229" s="4"/>
      <c r="J229" s="4"/>
      <c r="K229" s="1">
        <f t="shared" si="28"/>
        <v>0</v>
      </c>
      <c r="L229" s="4"/>
      <c r="M229" s="4"/>
      <c r="N229" s="25"/>
      <c r="O229" s="1">
        <f t="shared" si="29"/>
        <v>0</v>
      </c>
      <c r="P229" s="42"/>
      <c r="Q229" s="4">
        <v>15</v>
      </c>
      <c r="R229" s="4">
        <f t="shared" si="30"/>
        <v>15</v>
      </c>
      <c r="S229" s="4"/>
      <c r="T229" s="4"/>
      <c r="U229" s="4"/>
      <c r="V229" s="4"/>
      <c r="W229" s="4"/>
      <c r="X229" s="4"/>
      <c r="Y229" s="29"/>
      <c r="Z229" s="39"/>
      <c r="AA229" s="4"/>
      <c r="AB229" s="4"/>
      <c r="AC229" s="5"/>
      <c r="AD229" s="5"/>
      <c r="AE229" s="4"/>
      <c r="AF229" s="4"/>
      <c r="AG229" s="4"/>
      <c r="AH229" s="4"/>
      <c r="AI229" s="4"/>
      <c r="AJ229" s="12">
        <f t="shared" si="31"/>
        <v>15</v>
      </c>
      <c r="AK229" s="17">
        <f t="shared" si="32"/>
        <v>0.03313514832949149</v>
      </c>
      <c r="AL229" s="30">
        <f t="shared" si="33"/>
        <v>1950.25</v>
      </c>
      <c r="AM229" s="30">
        <f t="shared" si="34"/>
        <v>0</v>
      </c>
    </row>
    <row r="230" spans="1:39" ht="12.75">
      <c r="A230" s="5">
        <v>225</v>
      </c>
      <c r="B230" s="5" t="s">
        <v>274</v>
      </c>
      <c r="C230" s="20" t="s">
        <v>9</v>
      </c>
      <c r="D230" s="4"/>
      <c r="E230" s="4"/>
      <c r="F230" s="4"/>
      <c r="G230" s="42"/>
      <c r="H230" s="42"/>
      <c r="I230" s="4"/>
      <c r="J230" s="4"/>
      <c r="K230" s="1">
        <f t="shared" si="28"/>
        <v>0</v>
      </c>
      <c r="L230" s="4"/>
      <c r="M230" s="4"/>
      <c r="N230" s="25"/>
      <c r="O230" s="1">
        <f t="shared" si="29"/>
        <v>0</v>
      </c>
      <c r="P230" s="42"/>
      <c r="Q230" s="4">
        <v>3</v>
      </c>
      <c r="R230" s="4">
        <f t="shared" si="30"/>
        <v>3</v>
      </c>
      <c r="S230" s="4">
        <v>9</v>
      </c>
      <c r="T230" s="4">
        <v>3</v>
      </c>
      <c r="U230" s="4"/>
      <c r="V230" s="4"/>
      <c r="W230" s="4"/>
      <c r="X230" s="4"/>
      <c r="Y230" s="29"/>
      <c r="Z230" s="39"/>
      <c r="AA230" s="4"/>
      <c r="AB230" s="4"/>
      <c r="AC230" s="5"/>
      <c r="AD230" s="5"/>
      <c r="AE230" s="4"/>
      <c r="AF230" s="4"/>
      <c r="AG230" s="4"/>
      <c r="AH230" s="4"/>
      <c r="AI230" s="4"/>
      <c r="AJ230" s="12">
        <f t="shared" si="31"/>
        <v>15</v>
      </c>
      <c r="AK230" s="17">
        <f t="shared" si="32"/>
        <v>0.03313514832949149</v>
      </c>
      <c r="AL230" s="30">
        <f t="shared" si="33"/>
        <v>1950.25</v>
      </c>
      <c r="AM230" s="30">
        <f t="shared" si="34"/>
        <v>0</v>
      </c>
    </row>
    <row r="231" spans="1:39" ht="12.75">
      <c r="A231" s="5">
        <v>226</v>
      </c>
      <c r="B231" s="5" t="s">
        <v>252</v>
      </c>
      <c r="C231" s="20" t="s">
        <v>7</v>
      </c>
      <c r="D231" s="4"/>
      <c r="E231" s="4"/>
      <c r="F231" s="4"/>
      <c r="G231" s="42"/>
      <c r="H231" s="42"/>
      <c r="I231" s="4"/>
      <c r="J231" s="4"/>
      <c r="K231" s="1">
        <f t="shared" si="28"/>
        <v>0</v>
      </c>
      <c r="L231" s="4"/>
      <c r="M231" s="4"/>
      <c r="N231" s="25"/>
      <c r="O231" s="1">
        <f t="shared" si="29"/>
        <v>0</v>
      </c>
      <c r="P231" s="42"/>
      <c r="Q231" s="4"/>
      <c r="R231" s="4">
        <f t="shared" si="30"/>
        <v>0</v>
      </c>
      <c r="S231" s="4">
        <v>10</v>
      </c>
      <c r="T231" s="4">
        <v>5</v>
      </c>
      <c r="U231" s="4"/>
      <c r="V231" s="4"/>
      <c r="W231" s="4"/>
      <c r="X231" s="4"/>
      <c r="Y231" s="29"/>
      <c r="Z231" s="39"/>
      <c r="AA231" s="4"/>
      <c r="AB231" s="4"/>
      <c r="AC231" s="5"/>
      <c r="AD231" s="5"/>
      <c r="AE231" s="4"/>
      <c r="AF231" s="4"/>
      <c r="AG231" s="4"/>
      <c r="AH231" s="4"/>
      <c r="AI231" s="4"/>
      <c r="AJ231" s="12">
        <f t="shared" si="31"/>
        <v>15</v>
      </c>
      <c r="AK231" s="17">
        <f t="shared" si="32"/>
        <v>0.03313514832949149</v>
      </c>
      <c r="AL231" s="30">
        <f t="shared" si="33"/>
        <v>1950.25</v>
      </c>
      <c r="AM231" s="30">
        <f t="shared" si="34"/>
        <v>0</v>
      </c>
    </row>
    <row r="232" spans="1:39" ht="12.75">
      <c r="A232" s="5">
        <v>227</v>
      </c>
      <c r="B232" s="5" t="s">
        <v>299</v>
      </c>
      <c r="C232" s="20" t="s">
        <v>15</v>
      </c>
      <c r="D232" s="4"/>
      <c r="E232" s="4"/>
      <c r="F232" s="4"/>
      <c r="G232" s="42"/>
      <c r="H232" s="42"/>
      <c r="I232" s="4"/>
      <c r="J232" s="4"/>
      <c r="K232" s="1">
        <f t="shared" si="28"/>
        <v>0</v>
      </c>
      <c r="L232" s="4"/>
      <c r="M232" s="4"/>
      <c r="N232" s="25"/>
      <c r="O232" s="1">
        <f t="shared" si="29"/>
        <v>0</v>
      </c>
      <c r="P232" s="42"/>
      <c r="Q232" s="4"/>
      <c r="R232" s="4">
        <f t="shared" si="30"/>
        <v>0</v>
      </c>
      <c r="S232" s="4"/>
      <c r="T232" s="4">
        <v>15</v>
      </c>
      <c r="U232" s="4"/>
      <c r="V232" s="4"/>
      <c r="W232" s="4"/>
      <c r="X232" s="4"/>
      <c r="Y232" s="29"/>
      <c r="Z232" s="39"/>
      <c r="AA232" s="4"/>
      <c r="AB232" s="4"/>
      <c r="AC232" s="5"/>
      <c r="AD232" s="5"/>
      <c r="AE232" s="4"/>
      <c r="AF232" s="4"/>
      <c r="AG232" s="4"/>
      <c r="AH232" s="4"/>
      <c r="AI232" s="4"/>
      <c r="AJ232" s="12">
        <f t="shared" si="31"/>
        <v>15</v>
      </c>
      <c r="AK232" s="17">
        <f t="shared" si="32"/>
        <v>0.03313514832949149</v>
      </c>
      <c r="AL232" s="30">
        <f t="shared" si="33"/>
        <v>1950.25</v>
      </c>
      <c r="AM232" s="30">
        <f t="shared" si="34"/>
        <v>0</v>
      </c>
    </row>
    <row r="233" spans="1:39" ht="12.75">
      <c r="A233" s="5">
        <v>228</v>
      </c>
      <c r="B233" s="5" t="s">
        <v>104</v>
      </c>
      <c r="C233" s="20" t="s">
        <v>13</v>
      </c>
      <c r="D233" s="4"/>
      <c r="E233" s="4"/>
      <c r="F233" s="4"/>
      <c r="G233" s="42"/>
      <c r="H233" s="42"/>
      <c r="I233" s="4"/>
      <c r="J233" s="4"/>
      <c r="K233" s="1">
        <f t="shared" si="28"/>
        <v>0</v>
      </c>
      <c r="L233" s="4"/>
      <c r="M233" s="4"/>
      <c r="N233" s="25"/>
      <c r="O233" s="1">
        <f t="shared" si="29"/>
        <v>0</v>
      </c>
      <c r="P233" s="42"/>
      <c r="Q233" s="4">
        <v>9</v>
      </c>
      <c r="R233" s="4">
        <f t="shared" si="30"/>
        <v>9</v>
      </c>
      <c r="S233" s="4"/>
      <c r="T233" s="4">
        <v>5.5</v>
      </c>
      <c r="U233" s="4"/>
      <c r="V233" s="4"/>
      <c r="W233" s="4"/>
      <c r="X233" s="4"/>
      <c r="Y233" s="29"/>
      <c r="Z233" s="39"/>
      <c r="AA233" s="4"/>
      <c r="AB233" s="4"/>
      <c r="AC233" s="5"/>
      <c r="AD233" s="5"/>
      <c r="AE233" s="4"/>
      <c r="AF233" s="4"/>
      <c r="AG233" s="4"/>
      <c r="AH233" s="4"/>
      <c r="AI233" s="4"/>
      <c r="AJ233" s="12">
        <f t="shared" si="31"/>
        <v>14.5</v>
      </c>
      <c r="AK233" s="17">
        <f t="shared" si="32"/>
        <v>0.032030643385175105</v>
      </c>
      <c r="AL233" s="30">
        <f t="shared" si="33"/>
        <v>1950.75</v>
      </c>
      <c r="AM233" s="30">
        <f t="shared" si="34"/>
        <v>0.5</v>
      </c>
    </row>
    <row r="234" spans="1:39" ht="12.75">
      <c r="A234" s="5">
        <v>229</v>
      </c>
      <c r="B234" s="5" t="s">
        <v>244</v>
      </c>
      <c r="C234" s="20" t="s">
        <v>11</v>
      </c>
      <c r="D234" s="4"/>
      <c r="E234" s="4"/>
      <c r="F234" s="4"/>
      <c r="G234" s="42"/>
      <c r="H234" s="42"/>
      <c r="I234" s="4"/>
      <c r="J234" s="4"/>
      <c r="K234" s="1">
        <f t="shared" si="28"/>
        <v>0</v>
      </c>
      <c r="L234" s="4"/>
      <c r="M234" s="4"/>
      <c r="N234" s="25"/>
      <c r="O234" s="1">
        <f t="shared" si="29"/>
        <v>0</v>
      </c>
      <c r="P234" s="42"/>
      <c r="Q234" s="4">
        <v>4</v>
      </c>
      <c r="R234" s="4">
        <f t="shared" si="30"/>
        <v>4</v>
      </c>
      <c r="S234" s="4"/>
      <c r="T234" s="4">
        <v>10</v>
      </c>
      <c r="U234" s="4"/>
      <c r="V234" s="4"/>
      <c r="W234" s="4"/>
      <c r="X234" s="4"/>
      <c r="Y234" s="29"/>
      <c r="Z234" s="39"/>
      <c r="AA234" s="4"/>
      <c r="AB234" s="4"/>
      <c r="AC234" s="5"/>
      <c r="AD234" s="5"/>
      <c r="AE234" s="4"/>
      <c r="AF234" s="4"/>
      <c r="AG234" s="4"/>
      <c r="AH234" s="4"/>
      <c r="AI234" s="4"/>
      <c r="AJ234" s="12">
        <f t="shared" si="31"/>
        <v>14</v>
      </c>
      <c r="AK234" s="17">
        <f t="shared" si="32"/>
        <v>0.030926138440858723</v>
      </c>
      <c r="AL234" s="30">
        <f t="shared" si="33"/>
        <v>1951.25</v>
      </c>
      <c r="AM234" s="30">
        <f t="shared" si="34"/>
        <v>0.5</v>
      </c>
    </row>
    <row r="235" spans="1:39" ht="12.75">
      <c r="A235" s="5">
        <v>230</v>
      </c>
      <c r="B235" s="5" t="s">
        <v>151</v>
      </c>
      <c r="C235" s="20" t="s">
        <v>8</v>
      </c>
      <c r="D235" s="4"/>
      <c r="E235" s="4"/>
      <c r="F235" s="4"/>
      <c r="G235" s="42"/>
      <c r="H235" s="42"/>
      <c r="I235" s="4"/>
      <c r="J235" s="4"/>
      <c r="K235" s="1">
        <f t="shared" si="28"/>
        <v>0</v>
      </c>
      <c r="L235" s="4"/>
      <c r="M235" s="4"/>
      <c r="N235" s="25"/>
      <c r="O235" s="1">
        <f t="shared" si="29"/>
        <v>0</v>
      </c>
      <c r="P235" s="42"/>
      <c r="Q235" s="4"/>
      <c r="R235" s="4">
        <f t="shared" si="30"/>
        <v>0</v>
      </c>
      <c r="S235" s="4">
        <v>7</v>
      </c>
      <c r="T235" s="4">
        <v>7</v>
      </c>
      <c r="U235" s="4"/>
      <c r="V235" s="4"/>
      <c r="W235" s="4"/>
      <c r="X235" s="4"/>
      <c r="Y235" s="29"/>
      <c r="Z235" s="39"/>
      <c r="AA235" s="4"/>
      <c r="AB235" s="4"/>
      <c r="AC235" s="5"/>
      <c r="AD235" s="5"/>
      <c r="AE235" s="4"/>
      <c r="AF235" s="4"/>
      <c r="AG235" s="4"/>
      <c r="AH235" s="4"/>
      <c r="AI235" s="4"/>
      <c r="AJ235" s="12">
        <f t="shared" si="31"/>
        <v>14</v>
      </c>
      <c r="AK235" s="17">
        <f t="shared" si="32"/>
        <v>0.030926138440858723</v>
      </c>
      <c r="AL235" s="30">
        <f t="shared" si="33"/>
        <v>1951.25</v>
      </c>
      <c r="AM235" s="30">
        <f t="shared" si="34"/>
        <v>0</v>
      </c>
    </row>
    <row r="236" spans="1:39" ht="12.75">
      <c r="A236" s="46">
        <v>231</v>
      </c>
      <c r="B236" s="46" t="s">
        <v>48</v>
      </c>
      <c r="C236" s="47" t="s">
        <v>12</v>
      </c>
      <c r="D236" s="48"/>
      <c r="E236" s="48"/>
      <c r="F236" s="48"/>
      <c r="G236" s="49"/>
      <c r="H236" s="49"/>
      <c r="I236" s="48"/>
      <c r="J236" s="48"/>
      <c r="K236" s="50">
        <f t="shared" si="28"/>
        <v>0</v>
      </c>
      <c r="L236" s="48"/>
      <c r="M236" s="48"/>
      <c r="N236" s="48"/>
      <c r="O236" s="50">
        <f t="shared" si="29"/>
        <v>0</v>
      </c>
      <c r="P236" s="49"/>
      <c r="Q236" s="48"/>
      <c r="R236" s="48">
        <f t="shared" si="30"/>
        <v>0</v>
      </c>
      <c r="S236" s="48"/>
      <c r="T236" s="48">
        <v>14</v>
      </c>
      <c r="U236" s="48"/>
      <c r="V236" s="48"/>
      <c r="W236" s="48"/>
      <c r="X236" s="48"/>
      <c r="Y236" s="51"/>
      <c r="Z236" s="52"/>
      <c r="AA236" s="48"/>
      <c r="AB236" s="48"/>
      <c r="AC236" s="46"/>
      <c r="AD236" s="46"/>
      <c r="AE236" s="48"/>
      <c r="AF236" s="48"/>
      <c r="AG236" s="48"/>
      <c r="AH236" s="48"/>
      <c r="AI236" s="48"/>
      <c r="AJ236" s="45">
        <f t="shared" si="31"/>
        <v>14</v>
      </c>
      <c r="AK236" s="53">
        <f t="shared" si="32"/>
        <v>0.030926138440858723</v>
      </c>
      <c r="AL236" s="54">
        <f t="shared" si="33"/>
        <v>1951.25</v>
      </c>
      <c r="AM236" s="54">
        <f t="shared" si="34"/>
        <v>0</v>
      </c>
    </row>
    <row r="237" spans="1:39" ht="12.75">
      <c r="A237" s="5"/>
      <c r="B237" s="5" t="s">
        <v>316</v>
      </c>
      <c r="C237" s="20" t="s">
        <v>3</v>
      </c>
      <c r="D237" s="4"/>
      <c r="E237" s="4"/>
      <c r="F237" s="4"/>
      <c r="G237" s="42"/>
      <c r="H237" s="42"/>
      <c r="I237" s="4"/>
      <c r="J237" s="4"/>
      <c r="K237" s="1">
        <f t="shared" si="28"/>
        <v>0</v>
      </c>
      <c r="L237" s="4"/>
      <c r="M237" s="4"/>
      <c r="N237" s="25"/>
      <c r="O237" s="1">
        <f t="shared" si="29"/>
        <v>0</v>
      </c>
      <c r="P237" s="42"/>
      <c r="Q237" s="4"/>
      <c r="R237" s="4">
        <f t="shared" si="30"/>
        <v>0</v>
      </c>
      <c r="S237" s="4"/>
      <c r="T237" s="4">
        <v>14</v>
      </c>
      <c r="U237" s="4"/>
      <c r="V237" s="4"/>
      <c r="W237" s="4"/>
      <c r="X237" s="4"/>
      <c r="Y237" s="29"/>
      <c r="Z237" s="39"/>
      <c r="AA237" s="4"/>
      <c r="AB237" s="4"/>
      <c r="AC237" s="5"/>
      <c r="AD237" s="5"/>
      <c r="AE237" s="4"/>
      <c r="AF237" s="4"/>
      <c r="AG237" s="4"/>
      <c r="AH237" s="4"/>
      <c r="AI237" s="4"/>
      <c r="AJ237" s="12">
        <f t="shared" si="31"/>
        <v>14</v>
      </c>
      <c r="AK237" s="17">
        <f t="shared" si="32"/>
        <v>0.030926138440858723</v>
      </c>
      <c r="AL237" s="30">
        <f t="shared" si="33"/>
        <v>1951.25</v>
      </c>
      <c r="AM237" s="30">
        <f t="shared" si="34"/>
        <v>0</v>
      </c>
    </row>
    <row r="238" spans="1:39" ht="12.75">
      <c r="A238" s="5">
        <v>233</v>
      </c>
      <c r="B238" s="5" t="s">
        <v>136</v>
      </c>
      <c r="C238" s="20" t="s">
        <v>6</v>
      </c>
      <c r="D238" s="4"/>
      <c r="E238" s="4"/>
      <c r="F238" s="4"/>
      <c r="G238" s="42"/>
      <c r="H238" s="42"/>
      <c r="I238" s="4"/>
      <c r="J238" s="4"/>
      <c r="K238" s="1">
        <f t="shared" si="28"/>
        <v>0</v>
      </c>
      <c r="L238" s="4"/>
      <c r="M238" s="4"/>
      <c r="N238" s="25"/>
      <c r="O238" s="1">
        <f t="shared" si="29"/>
        <v>0</v>
      </c>
      <c r="P238" s="42"/>
      <c r="Q238" s="4">
        <v>2</v>
      </c>
      <c r="R238" s="4">
        <f t="shared" si="30"/>
        <v>2</v>
      </c>
      <c r="S238" s="4">
        <v>1</v>
      </c>
      <c r="T238" s="4">
        <v>10</v>
      </c>
      <c r="U238" s="4"/>
      <c r="V238" s="4"/>
      <c r="W238" s="4"/>
      <c r="X238" s="4"/>
      <c r="Y238" s="29"/>
      <c r="Z238" s="39"/>
      <c r="AA238" s="4"/>
      <c r="AB238" s="4"/>
      <c r="AC238" s="5"/>
      <c r="AD238" s="5"/>
      <c r="AE238" s="4"/>
      <c r="AF238" s="4"/>
      <c r="AG238" s="4"/>
      <c r="AH238" s="4"/>
      <c r="AI238" s="4"/>
      <c r="AJ238" s="12">
        <f t="shared" si="31"/>
        <v>13</v>
      </c>
      <c r="AK238" s="17">
        <f t="shared" si="32"/>
        <v>0.028717128552225957</v>
      </c>
      <c r="AL238" s="30">
        <f t="shared" si="33"/>
        <v>1952.25</v>
      </c>
      <c r="AM238" s="30">
        <f t="shared" si="34"/>
        <v>1</v>
      </c>
    </row>
    <row r="239" spans="1:39" ht="12.75">
      <c r="A239" s="5">
        <v>234</v>
      </c>
      <c r="B239" s="5" t="s">
        <v>333</v>
      </c>
      <c r="C239" s="20" t="s">
        <v>7</v>
      </c>
      <c r="D239" s="4"/>
      <c r="E239" s="4"/>
      <c r="F239" s="4"/>
      <c r="G239" s="42"/>
      <c r="H239" s="42"/>
      <c r="I239" s="4"/>
      <c r="J239" s="4"/>
      <c r="K239" s="1">
        <f t="shared" si="28"/>
        <v>0</v>
      </c>
      <c r="L239" s="4"/>
      <c r="M239" s="4"/>
      <c r="N239" s="25"/>
      <c r="O239" s="1">
        <f t="shared" si="29"/>
        <v>0</v>
      </c>
      <c r="P239" s="42"/>
      <c r="Q239" s="4"/>
      <c r="R239" s="4">
        <f t="shared" si="30"/>
        <v>0</v>
      </c>
      <c r="S239" s="4">
        <v>5</v>
      </c>
      <c r="T239" s="4">
        <v>8</v>
      </c>
      <c r="U239" s="4"/>
      <c r="V239" s="4"/>
      <c r="W239" s="4"/>
      <c r="X239" s="4"/>
      <c r="Y239" s="29"/>
      <c r="Z239" s="39"/>
      <c r="AA239" s="4"/>
      <c r="AB239" s="4"/>
      <c r="AC239" s="5"/>
      <c r="AD239" s="5"/>
      <c r="AE239" s="4"/>
      <c r="AF239" s="4"/>
      <c r="AG239" s="4"/>
      <c r="AH239" s="4"/>
      <c r="AI239" s="4"/>
      <c r="AJ239" s="12">
        <f t="shared" si="31"/>
        <v>13</v>
      </c>
      <c r="AK239" s="17">
        <f t="shared" si="32"/>
        <v>0.028717128552225957</v>
      </c>
      <c r="AL239" s="30">
        <f t="shared" si="33"/>
        <v>1952.25</v>
      </c>
      <c r="AM239" s="30">
        <f t="shared" si="34"/>
        <v>0</v>
      </c>
    </row>
    <row r="240" spans="1:39" ht="12.75">
      <c r="A240" s="5">
        <v>235</v>
      </c>
      <c r="B240" s="5" t="s">
        <v>58</v>
      </c>
      <c r="C240" s="20" t="s">
        <v>11</v>
      </c>
      <c r="D240" s="4"/>
      <c r="E240" s="4"/>
      <c r="F240" s="4"/>
      <c r="G240" s="42"/>
      <c r="H240" s="42"/>
      <c r="I240" s="4"/>
      <c r="J240" s="4"/>
      <c r="K240" s="1">
        <f t="shared" si="28"/>
        <v>0</v>
      </c>
      <c r="L240" s="4"/>
      <c r="M240" s="4"/>
      <c r="N240" s="25"/>
      <c r="O240" s="1">
        <f t="shared" si="29"/>
        <v>0</v>
      </c>
      <c r="P240" s="42"/>
      <c r="Q240" s="4"/>
      <c r="R240" s="4">
        <f t="shared" si="30"/>
        <v>0</v>
      </c>
      <c r="S240" s="4"/>
      <c r="T240" s="4">
        <v>13</v>
      </c>
      <c r="U240" s="4"/>
      <c r="V240" s="4"/>
      <c r="W240" s="4"/>
      <c r="X240" s="4"/>
      <c r="Y240" s="29"/>
      <c r="Z240" s="39"/>
      <c r="AA240" s="4"/>
      <c r="AB240" s="4"/>
      <c r="AC240" s="5"/>
      <c r="AD240" s="5"/>
      <c r="AE240" s="4"/>
      <c r="AF240" s="4"/>
      <c r="AG240" s="4"/>
      <c r="AH240" s="4"/>
      <c r="AI240" s="4"/>
      <c r="AJ240" s="12">
        <f t="shared" si="31"/>
        <v>13</v>
      </c>
      <c r="AK240" s="17">
        <f t="shared" si="32"/>
        <v>0.028717128552225957</v>
      </c>
      <c r="AL240" s="30">
        <f t="shared" si="33"/>
        <v>1952.25</v>
      </c>
      <c r="AM240" s="30">
        <f t="shared" si="34"/>
        <v>0</v>
      </c>
    </row>
    <row r="241" spans="1:39" ht="12.75">
      <c r="A241" s="5">
        <v>236</v>
      </c>
      <c r="B241" s="5" t="s">
        <v>158</v>
      </c>
      <c r="C241" s="20" t="s">
        <v>2</v>
      </c>
      <c r="D241" s="4"/>
      <c r="E241" s="4"/>
      <c r="F241" s="4"/>
      <c r="G241" s="42"/>
      <c r="H241" s="42"/>
      <c r="I241" s="4"/>
      <c r="J241" s="4"/>
      <c r="K241" s="1">
        <f t="shared" si="28"/>
        <v>0</v>
      </c>
      <c r="L241" s="4"/>
      <c r="M241" s="4"/>
      <c r="N241" s="25">
        <v>12</v>
      </c>
      <c r="O241" s="1">
        <f t="shared" si="29"/>
        <v>12</v>
      </c>
      <c r="P241" s="42"/>
      <c r="Q241" s="4"/>
      <c r="R241" s="4">
        <f t="shared" si="30"/>
        <v>0</v>
      </c>
      <c r="S241" s="4"/>
      <c r="T241" s="4"/>
      <c r="U241" s="4"/>
      <c r="V241" s="4"/>
      <c r="W241" s="4"/>
      <c r="X241" s="4"/>
      <c r="Y241" s="29"/>
      <c r="Z241" s="39"/>
      <c r="AA241" s="4"/>
      <c r="AB241" s="4"/>
      <c r="AC241" s="5"/>
      <c r="AD241" s="5"/>
      <c r="AE241" s="4"/>
      <c r="AF241" s="4"/>
      <c r="AG241" s="4"/>
      <c r="AH241" s="4"/>
      <c r="AI241" s="4"/>
      <c r="AJ241" s="12">
        <f t="shared" si="31"/>
        <v>12</v>
      </c>
      <c r="AK241" s="17">
        <f t="shared" si="32"/>
        <v>0.02650811866359319</v>
      </c>
      <c r="AL241" s="30">
        <f t="shared" si="33"/>
        <v>1953.25</v>
      </c>
      <c r="AM241" s="30">
        <f t="shared" si="34"/>
        <v>1</v>
      </c>
    </row>
    <row r="242" spans="1:39" ht="12.75">
      <c r="A242" s="5">
        <v>237</v>
      </c>
      <c r="B242" s="5" t="s">
        <v>119</v>
      </c>
      <c r="C242" s="20" t="s">
        <v>2</v>
      </c>
      <c r="D242" s="4"/>
      <c r="E242" s="4"/>
      <c r="F242" s="4"/>
      <c r="G242" s="42"/>
      <c r="H242" s="42"/>
      <c r="I242" s="4"/>
      <c r="J242" s="4"/>
      <c r="K242" s="1">
        <f t="shared" si="28"/>
        <v>0</v>
      </c>
      <c r="L242" s="4"/>
      <c r="M242" s="4"/>
      <c r="N242" s="25"/>
      <c r="O242" s="1">
        <f t="shared" si="29"/>
        <v>0</v>
      </c>
      <c r="P242" s="42"/>
      <c r="Q242" s="4"/>
      <c r="R242" s="4">
        <f t="shared" si="30"/>
        <v>0</v>
      </c>
      <c r="S242" s="4">
        <v>9</v>
      </c>
      <c r="T242" s="4">
        <v>3</v>
      </c>
      <c r="U242" s="4"/>
      <c r="V242" s="4"/>
      <c r="W242" s="4"/>
      <c r="X242" s="4"/>
      <c r="Y242" s="29"/>
      <c r="Z242" s="39"/>
      <c r="AA242" s="4"/>
      <c r="AB242" s="4"/>
      <c r="AC242" s="5"/>
      <c r="AD242" s="5"/>
      <c r="AE242" s="4"/>
      <c r="AF242" s="4"/>
      <c r="AG242" s="4"/>
      <c r="AH242" s="4"/>
      <c r="AI242" s="4"/>
      <c r="AJ242" s="12">
        <f t="shared" si="31"/>
        <v>12</v>
      </c>
      <c r="AK242" s="17">
        <f t="shared" si="32"/>
        <v>0.02650811866359319</v>
      </c>
      <c r="AL242" s="30">
        <f t="shared" si="33"/>
        <v>1953.25</v>
      </c>
      <c r="AM242" s="30">
        <f t="shared" si="34"/>
        <v>0</v>
      </c>
    </row>
    <row r="243" spans="1:39" ht="12.75">
      <c r="A243" s="5">
        <v>238</v>
      </c>
      <c r="B243" s="57" t="s">
        <v>202</v>
      </c>
      <c r="C243" s="20" t="s">
        <v>12</v>
      </c>
      <c r="D243" s="4"/>
      <c r="E243" s="4"/>
      <c r="F243" s="4"/>
      <c r="G243" s="42"/>
      <c r="H243" s="42"/>
      <c r="I243" s="4"/>
      <c r="J243" s="4"/>
      <c r="K243" s="1">
        <f t="shared" si="28"/>
        <v>0</v>
      </c>
      <c r="L243" s="4"/>
      <c r="M243" s="4"/>
      <c r="N243" s="25"/>
      <c r="O243" s="1">
        <f t="shared" si="29"/>
        <v>0</v>
      </c>
      <c r="P243" s="42"/>
      <c r="Q243" s="4"/>
      <c r="R243" s="4">
        <f t="shared" si="30"/>
        <v>0</v>
      </c>
      <c r="S243" s="4">
        <v>7</v>
      </c>
      <c r="T243" s="4">
        <v>3</v>
      </c>
      <c r="U243" s="4"/>
      <c r="V243" s="4"/>
      <c r="W243" s="4"/>
      <c r="X243" s="4"/>
      <c r="Y243" s="29"/>
      <c r="Z243" s="39"/>
      <c r="AA243" s="4"/>
      <c r="AB243" s="4"/>
      <c r="AC243" s="5"/>
      <c r="AD243" s="5"/>
      <c r="AE243" s="4"/>
      <c r="AF243" s="4"/>
      <c r="AG243" s="4">
        <v>2</v>
      </c>
      <c r="AH243" s="4"/>
      <c r="AI243" s="4"/>
      <c r="AJ243" s="12">
        <f t="shared" si="31"/>
        <v>12</v>
      </c>
      <c r="AK243" s="17">
        <f t="shared" si="32"/>
        <v>0.02650811866359319</v>
      </c>
      <c r="AL243" s="30">
        <f t="shared" si="33"/>
        <v>1953.25</v>
      </c>
      <c r="AM243" s="30">
        <f t="shared" si="34"/>
        <v>0</v>
      </c>
    </row>
    <row r="244" spans="1:39" ht="12.75">
      <c r="A244" s="5">
        <v>239</v>
      </c>
      <c r="B244" s="5" t="s">
        <v>45</v>
      </c>
      <c r="C244" s="20" t="s">
        <v>1</v>
      </c>
      <c r="D244" s="4"/>
      <c r="E244" s="4"/>
      <c r="F244" s="4"/>
      <c r="G244" s="42"/>
      <c r="H244" s="42"/>
      <c r="I244" s="4"/>
      <c r="J244" s="4"/>
      <c r="K244" s="1">
        <f t="shared" si="28"/>
        <v>0</v>
      </c>
      <c r="L244" s="4"/>
      <c r="M244" s="4"/>
      <c r="N244" s="25"/>
      <c r="O244" s="1">
        <f t="shared" si="29"/>
        <v>0</v>
      </c>
      <c r="P244" s="42"/>
      <c r="Q244" s="4"/>
      <c r="R244" s="4">
        <f t="shared" si="30"/>
        <v>0</v>
      </c>
      <c r="S244" s="4">
        <v>2</v>
      </c>
      <c r="T244" s="4">
        <v>10</v>
      </c>
      <c r="U244" s="4"/>
      <c r="V244" s="4"/>
      <c r="W244" s="4"/>
      <c r="X244" s="4"/>
      <c r="Y244" s="29"/>
      <c r="Z244" s="39"/>
      <c r="AA244" s="4"/>
      <c r="AB244" s="4"/>
      <c r="AC244" s="5"/>
      <c r="AD244" s="5"/>
      <c r="AE244" s="4"/>
      <c r="AF244" s="4"/>
      <c r="AG244" s="4"/>
      <c r="AH244" s="4"/>
      <c r="AI244" s="4"/>
      <c r="AJ244" s="12">
        <f t="shared" si="31"/>
        <v>12</v>
      </c>
      <c r="AK244" s="17">
        <f t="shared" si="32"/>
        <v>0.02650811866359319</v>
      </c>
      <c r="AL244" s="30">
        <f t="shared" si="33"/>
        <v>1953.25</v>
      </c>
      <c r="AM244" s="30">
        <f t="shared" si="34"/>
        <v>0</v>
      </c>
    </row>
    <row r="245" spans="1:39" ht="12.75">
      <c r="A245" s="5">
        <v>240</v>
      </c>
      <c r="B245" s="5" t="s">
        <v>195</v>
      </c>
      <c r="C245" s="20" t="s">
        <v>10</v>
      </c>
      <c r="D245" s="4"/>
      <c r="E245" s="4"/>
      <c r="F245" s="4"/>
      <c r="G245" s="42"/>
      <c r="H245" s="42"/>
      <c r="I245" s="4"/>
      <c r="J245" s="4"/>
      <c r="K245" s="1">
        <f t="shared" si="28"/>
        <v>0</v>
      </c>
      <c r="L245" s="4"/>
      <c r="M245" s="4"/>
      <c r="N245" s="25"/>
      <c r="O245" s="1">
        <f t="shared" si="29"/>
        <v>0</v>
      </c>
      <c r="P245" s="42"/>
      <c r="Q245" s="4"/>
      <c r="R245" s="4">
        <f t="shared" si="30"/>
        <v>0</v>
      </c>
      <c r="S245" s="4"/>
      <c r="T245" s="4"/>
      <c r="U245" s="4"/>
      <c r="V245" s="4"/>
      <c r="W245" s="4">
        <v>12</v>
      </c>
      <c r="X245" s="4"/>
      <c r="Y245" s="29"/>
      <c r="Z245" s="39"/>
      <c r="AA245" s="4"/>
      <c r="AB245" s="4"/>
      <c r="AC245" s="5"/>
      <c r="AD245" s="5"/>
      <c r="AE245" s="4"/>
      <c r="AF245" s="4"/>
      <c r="AG245" s="4"/>
      <c r="AH245" s="4"/>
      <c r="AI245" s="4"/>
      <c r="AJ245" s="12">
        <f t="shared" si="31"/>
        <v>12</v>
      </c>
      <c r="AK245" s="17">
        <f t="shared" si="32"/>
        <v>0.02650811866359319</v>
      </c>
      <c r="AL245" s="30">
        <f t="shared" si="33"/>
        <v>1953.25</v>
      </c>
      <c r="AM245" s="30">
        <f t="shared" si="34"/>
        <v>0</v>
      </c>
    </row>
    <row r="246" spans="1:39" ht="12.75">
      <c r="A246" s="5"/>
      <c r="B246" s="5" t="s">
        <v>53</v>
      </c>
      <c r="C246" s="20" t="s">
        <v>8</v>
      </c>
      <c r="D246" s="4"/>
      <c r="E246" s="4"/>
      <c r="F246" s="4"/>
      <c r="G246" s="42"/>
      <c r="H246" s="42"/>
      <c r="I246" s="4"/>
      <c r="J246" s="4"/>
      <c r="K246" s="1">
        <f t="shared" si="28"/>
        <v>0</v>
      </c>
      <c r="L246" s="4"/>
      <c r="M246" s="4"/>
      <c r="N246" s="25"/>
      <c r="O246" s="1">
        <f t="shared" si="29"/>
        <v>0</v>
      </c>
      <c r="P246" s="42"/>
      <c r="Q246" s="4"/>
      <c r="R246" s="4">
        <f t="shared" si="30"/>
        <v>0</v>
      </c>
      <c r="S246" s="4"/>
      <c r="T246" s="4">
        <v>12</v>
      </c>
      <c r="U246" s="4"/>
      <c r="V246" s="4"/>
      <c r="W246" s="4"/>
      <c r="X246" s="4"/>
      <c r="Y246" s="29"/>
      <c r="Z246" s="39"/>
      <c r="AA246" s="4"/>
      <c r="AB246" s="4"/>
      <c r="AC246" s="5"/>
      <c r="AD246" s="5"/>
      <c r="AE246" s="4"/>
      <c r="AF246" s="4"/>
      <c r="AG246" s="4"/>
      <c r="AH246" s="4"/>
      <c r="AI246" s="4"/>
      <c r="AJ246" s="12">
        <f t="shared" si="31"/>
        <v>12</v>
      </c>
      <c r="AK246" s="17">
        <f t="shared" si="32"/>
        <v>0.02650811866359319</v>
      </c>
      <c r="AL246" s="30">
        <f t="shared" si="33"/>
        <v>1953.25</v>
      </c>
      <c r="AM246" s="30">
        <f t="shared" si="34"/>
        <v>0</v>
      </c>
    </row>
    <row r="247" spans="1:39" ht="12.75">
      <c r="A247" s="5">
        <v>242</v>
      </c>
      <c r="B247" s="5" t="s">
        <v>330</v>
      </c>
      <c r="C247" s="20" t="s">
        <v>14</v>
      </c>
      <c r="D247" s="4"/>
      <c r="E247" s="4"/>
      <c r="F247" s="4"/>
      <c r="G247" s="42"/>
      <c r="H247" s="42"/>
      <c r="I247" s="4"/>
      <c r="J247" s="4"/>
      <c r="K247" s="1">
        <f t="shared" si="28"/>
        <v>0</v>
      </c>
      <c r="L247" s="4"/>
      <c r="M247" s="4"/>
      <c r="N247" s="25"/>
      <c r="O247" s="1">
        <f t="shared" si="29"/>
        <v>0</v>
      </c>
      <c r="P247" s="42"/>
      <c r="Q247" s="4"/>
      <c r="R247" s="4">
        <f t="shared" si="30"/>
        <v>0</v>
      </c>
      <c r="S247" s="4">
        <v>11</v>
      </c>
      <c r="T247" s="4"/>
      <c r="U247" s="4"/>
      <c r="V247" s="4"/>
      <c r="W247" s="4"/>
      <c r="X247" s="4"/>
      <c r="Y247" s="29"/>
      <c r="Z247" s="39"/>
      <c r="AA247" s="4"/>
      <c r="AB247" s="4"/>
      <c r="AC247" s="5"/>
      <c r="AD247" s="5"/>
      <c r="AE247" s="4"/>
      <c r="AF247" s="4"/>
      <c r="AG247" s="4"/>
      <c r="AH247" s="4"/>
      <c r="AI247" s="4"/>
      <c r="AJ247" s="12">
        <f t="shared" si="31"/>
        <v>11</v>
      </c>
      <c r="AK247" s="17">
        <f t="shared" si="32"/>
        <v>0.024299108774960426</v>
      </c>
      <c r="AL247" s="30">
        <f t="shared" si="33"/>
        <v>1954.25</v>
      </c>
      <c r="AM247" s="30">
        <f t="shared" si="34"/>
        <v>1</v>
      </c>
    </row>
    <row r="248" spans="1:39" ht="12.75">
      <c r="A248" s="5">
        <v>243</v>
      </c>
      <c r="B248" s="5" t="s">
        <v>220</v>
      </c>
      <c r="C248" s="20" t="s">
        <v>11</v>
      </c>
      <c r="D248" s="4"/>
      <c r="E248" s="4"/>
      <c r="F248" s="4"/>
      <c r="G248" s="42"/>
      <c r="H248" s="42"/>
      <c r="I248" s="4"/>
      <c r="J248" s="4"/>
      <c r="K248" s="1">
        <f t="shared" si="28"/>
        <v>0</v>
      </c>
      <c r="L248" s="4"/>
      <c r="M248" s="4"/>
      <c r="N248" s="25"/>
      <c r="O248" s="1">
        <f t="shared" si="29"/>
        <v>0</v>
      </c>
      <c r="P248" s="42"/>
      <c r="Q248" s="4"/>
      <c r="R248" s="4">
        <f t="shared" si="30"/>
        <v>0</v>
      </c>
      <c r="S248" s="4">
        <v>9</v>
      </c>
      <c r="T248" s="4"/>
      <c r="U248" s="4"/>
      <c r="V248" s="4"/>
      <c r="W248" s="4"/>
      <c r="X248" s="4"/>
      <c r="Y248" s="29"/>
      <c r="Z248" s="39"/>
      <c r="AA248" s="4"/>
      <c r="AB248" s="4"/>
      <c r="AC248" s="5"/>
      <c r="AD248" s="5"/>
      <c r="AE248" s="4"/>
      <c r="AF248" s="4"/>
      <c r="AG248" s="4">
        <v>2</v>
      </c>
      <c r="AH248" s="4"/>
      <c r="AI248" s="4"/>
      <c r="AJ248" s="12">
        <f t="shared" si="31"/>
        <v>11</v>
      </c>
      <c r="AK248" s="17">
        <f t="shared" si="32"/>
        <v>0.024299108774960426</v>
      </c>
      <c r="AL248" s="30">
        <f t="shared" si="33"/>
        <v>1954.25</v>
      </c>
      <c r="AM248" s="30">
        <f t="shared" si="34"/>
        <v>0</v>
      </c>
    </row>
    <row r="249" spans="1:39" ht="12.75">
      <c r="A249" s="5">
        <v>244</v>
      </c>
      <c r="B249" s="5" t="s">
        <v>222</v>
      </c>
      <c r="C249" s="20" t="s">
        <v>11</v>
      </c>
      <c r="D249" s="4"/>
      <c r="E249" s="4"/>
      <c r="F249" s="4"/>
      <c r="G249" s="42"/>
      <c r="H249" s="42"/>
      <c r="I249" s="4"/>
      <c r="J249" s="4"/>
      <c r="K249" s="1">
        <f t="shared" si="28"/>
        <v>0</v>
      </c>
      <c r="L249" s="4"/>
      <c r="M249" s="4"/>
      <c r="N249" s="25"/>
      <c r="O249" s="1">
        <f t="shared" si="29"/>
        <v>0</v>
      </c>
      <c r="P249" s="42"/>
      <c r="Q249" s="4"/>
      <c r="R249" s="4">
        <f t="shared" si="30"/>
        <v>0</v>
      </c>
      <c r="S249" s="4">
        <v>9</v>
      </c>
      <c r="T249" s="4">
        <v>2</v>
      </c>
      <c r="U249" s="4"/>
      <c r="V249" s="4"/>
      <c r="W249" s="4"/>
      <c r="X249" s="4"/>
      <c r="Y249" s="29"/>
      <c r="Z249" s="39"/>
      <c r="AA249" s="4"/>
      <c r="AB249" s="4"/>
      <c r="AC249" s="5"/>
      <c r="AD249" s="5"/>
      <c r="AE249" s="4"/>
      <c r="AF249" s="4"/>
      <c r="AG249" s="4"/>
      <c r="AH249" s="4"/>
      <c r="AI249" s="4"/>
      <c r="AJ249" s="12">
        <f t="shared" si="31"/>
        <v>11</v>
      </c>
      <c r="AK249" s="17">
        <f t="shared" si="32"/>
        <v>0.024299108774960426</v>
      </c>
      <c r="AL249" s="30">
        <f t="shared" si="33"/>
        <v>1954.25</v>
      </c>
      <c r="AM249" s="30">
        <f t="shared" si="34"/>
        <v>0</v>
      </c>
    </row>
    <row r="250" spans="1:39" ht="12.75">
      <c r="A250" s="5">
        <v>245</v>
      </c>
      <c r="B250" s="5" t="s">
        <v>124</v>
      </c>
      <c r="C250" s="20" t="s">
        <v>8</v>
      </c>
      <c r="D250" s="4"/>
      <c r="E250" s="4"/>
      <c r="F250" s="4"/>
      <c r="G250" s="42"/>
      <c r="H250" s="42"/>
      <c r="I250" s="4"/>
      <c r="J250" s="4"/>
      <c r="K250" s="1">
        <f t="shared" si="28"/>
        <v>0</v>
      </c>
      <c r="L250" s="4"/>
      <c r="M250" s="4"/>
      <c r="N250" s="25"/>
      <c r="O250" s="1">
        <f t="shared" si="29"/>
        <v>0</v>
      </c>
      <c r="P250" s="42"/>
      <c r="Q250" s="4"/>
      <c r="R250" s="4">
        <f t="shared" si="30"/>
        <v>0</v>
      </c>
      <c r="S250" s="4">
        <v>8</v>
      </c>
      <c r="T250" s="4">
        <v>3</v>
      </c>
      <c r="U250" s="4"/>
      <c r="V250" s="4"/>
      <c r="W250" s="4"/>
      <c r="X250" s="4"/>
      <c r="Y250" s="29"/>
      <c r="Z250" s="39"/>
      <c r="AA250" s="4"/>
      <c r="AB250" s="4"/>
      <c r="AC250" s="5"/>
      <c r="AD250" s="5"/>
      <c r="AE250" s="4"/>
      <c r="AF250" s="4"/>
      <c r="AG250" s="4"/>
      <c r="AH250" s="4"/>
      <c r="AI250" s="4"/>
      <c r="AJ250" s="12">
        <f t="shared" si="31"/>
        <v>11</v>
      </c>
      <c r="AK250" s="17">
        <f t="shared" si="32"/>
        <v>0.024299108774960426</v>
      </c>
      <c r="AL250" s="30">
        <f t="shared" si="33"/>
        <v>1954.25</v>
      </c>
      <c r="AM250" s="30">
        <f t="shared" si="34"/>
        <v>0</v>
      </c>
    </row>
    <row r="251" spans="1:39" ht="12.75">
      <c r="A251" s="5">
        <v>246</v>
      </c>
      <c r="B251" s="5" t="s">
        <v>224</v>
      </c>
      <c r="C251" s="20" t="s">
        <v>2</v>
      </c>
      <c r="D251" s="4"/>
      <c r="E251" s="4"/>
      <c r="F251" s="4"/>
      <c r="G251" s="42"/>
      <c r="H251" s="42"/>
      <c r="I251" s="4"/>
      <c r="J251" s="4"/>
      <c r="K251" s="1">
        <f t="shared" si="28"/>
        <v>0</v>
      </c>
      <c r="L251" s="4"/>
      <c r="M251" s="4"/>
      <c r="N251" s="25"/>
      <c r="O251" s="1">
        <f t="shared" si="29"/>
        <v>0</v>
      </c>
      <c r="P251" s="42"/>
      <c r="Q251" s="4"/>
      <c r="R251" s="4">
        <f t="shared" si="30"/>
        <v>0</v>
      </c>
      <c r="S251" s="4">
        <v>7</v>
      </c>
      <c r="T251" s="4">
        <v>2</v>
      </c>
      <c r="U251" s="4"/>
      <c r="V251" s="4"/>
      <c r="W251" s="4"/>
      <c r="X251" s="4"/>
      <c r="Y251" s="29"/>
      <c r="Z251" s="39"/>
      <c r="AA251" s="4"/>
      <c r="AB251" s="4"/>
      <c r="AC251" s="5"/>
      <c r="AD251" s="5"/>
      <c r="AE251" s="4"/>
      <c r="AF251" s="4"/>
      <c r="AG251" s="4">
        <v>2</v>
      </c>
      <c r="AH251" s="4"/>
      <c r="AI251" s="4"/>
      <c r="AJ251" s="12">
        <f t="shared" si="31"/>
        <v>11</v>
      </c>
      <c r="AK251" s="17">
        <f t="shared" si="32"/>
        <v>0.024299108774960426</v>
      </c>
      <c r="AL251" s="30">
        <f t="shared" si="33"/>
        <v>1954.25</v>
      </c>
      <c r="AM251" s="30">
        <f t="shared" si="34"/>
        <v>0</v>
      </c>
    </row>
    <row r="252" spans="1:39" ht="12.75">
      <c r="A252" s="5">
        <v>247</v>
      </c>
      <c r="B252" s="5" t="s">
        <v>325</v>
      </c>
      <c r="C252" s="20" t="s">
        <v>6</v>
      </c>
      <c r="D252" s="4"/>
      <c r="E252" s="4"/>
      <c r="F252" s="4"/>
      <c r="G252" s="42"/>
      <c r="H252" s="42"/>
      <c r="I252" s="4"/>
      <c r="J252" s="4"/>
      <c r="K252" s="1">
        <f t="shared" si="28"/>
        <v>0</v>
      </c>
      <c r="L252" s="4"/>
      <c r="M252" s="4"/>
      <c r="N252" s="25"/>
      <c r="O252" s="1">
        <f t="shared" si="29"/>
        <v>0</v>
      </c>
      <c r="P252" s="42"/>
      <c r="Q252" s="4">
        <v>10</v>
      </c>
      <c r="R252" s="4">
        <f t="shared" si="30"/>
        <v>10</v>
      </c>
      <c r="S252" s="4"/>
      <c r="T252" s="4"/>
      <c r="U252" s="4"/>
      <c r="V252" s="4"/>
      <c r="W252" s="4"/>
      <c r="X252" s="4"/>
      <c r="Y252" s="29"/>
      <c r="Z252" s="39"/>
      <c r="AA252" s="4"/>
      <c r="AB252" s="4"/>
      <c r="AC252" s="5"/>
      <c r="AD252" s="5"/>
      <c r="AE252" s="4"/>
      <c r="AF252" s="4"/>
      <c r="AG252" s="4"/>
      <c r="AH252" s="4"/>
      <c r="AI252" s="4"/>
      <c r="AJ252" s="12">
        <f t="shared" si="31"/>
        <v>10</v>
      </c>
      <c r="AK252" s="17">
        <f t="shared" si="32"/>
        <v>0.02209009888632766</v>
      </c>
      <c r="AL252" s="30">
        <f t="shared" si="33"/>
        <v>1955.25</v>
      </c>
      <c r="AM252" s="30">
        <f t="shared" si="34"/>
        <v>1</v>
      </c>
    </row>
    <row r="253" spans="1:39" ht="12.75">
      <c r="A253" s="5">
        <v>248</v>
      </c>
      <c r="B253" s="5" t="s">
        <v>217</v>
      </c>
      <c r="C253" s="20" t="s">
        <v>11</v>
      </c>
      <c r="D253" s="4"/>
      <c r="E253" s="4"/>
      <c r="F253" s="4"/>
      <c r="G253" s="42"/>
      <c r="H253" s="42"/>
      <c r="I253" s="4"/>
      <c r="J253" s="4"/>
      <c r="K253" s="1">
        <f t="shared" si="28"/>
        <v>0</v>
      </c>
      <c r="L253" s="4"/>
      <c r="M253" s="4"/>
      <c r="N253" s="25"/>
      <c r="O253" s="1">
        <f t="shared" si="29"/>
        <v>0</v>
      </c>
      <c r="P253" s="42"/>
      <c r="Q253" s="4">
        <v>6</v>
      </c>
      <c r="R253" s="4">
        <f t="shared" si="30"/>
        <v>6</v>
      </c>
      <c r="S253" s="4">
        <v>2</v>
      </c>
      <c r="T253" s="4">
        <v>2</v>
      </c>
      <c r="U253" s="4"/>
      <c r="V253" s="4"/>
      <c r="W253" s="4"/>
      <c r="X253" s="4"/>
      <c r="Y253" s="29"/>
      <c r="Z253" s="39"/>
      <c r="AA253" s="4"/>
      <c r="AB253" s="4"/>
      <c r="AC253" s="5"/>
      <c r="AD253" s="5"/>
      <c r="AE253" s="4"/>
      <c r="AF253" s="4"/>
      <c r="AG253" s="4"/>
      <c r="AH253" s="4"/>
      <c r="AI253" s="4"/>
      <c r="AJ253" s="12">
        <f t="shared" si="31"/>
        <v>10</v>
      </c>
      <c r="AK253" s="17">
        <f t="shared" si="32"/>
        <v>0.02209009888632766</v>
      </c>
      <c r="AL253" s="30">
        <f t="shared" si="33"/>
        <v>1955.25</v>
      </c>
      <c r="AM253" s="30">
        <f t="shared" si="34"/>
        <v>0</v>
      </c>
    </row>
    <row r="254" spans="1:39" ht="12.75">
      <c r="A254" s="5">
        <v>249</v>
      </c>
      <c r="B254" s="5" t="s">
        <v>192</v>
      </c>
      <c r="C254" s="20" t="s">
        <v>9</v>
      </c>
      <c r="D254" s="4"/>
      <c r="E254" s="4"/>
      <c r="F254" s="4"/>
      <c r="G254" s="42"/>
      <c r="H254" s="42"/>
      <c r="I254" s="4"/>
      <c r="J254" s="4"/>
      <c r="K254" s="1">
        <f t="shared" si="28"/>
        <v>0</v>
      </c>
      <c r="L254" s="4"/>
      <c r="M254" s="4"/>
      <c r="N254" s="25"/>
      <c r="O254" s="1">
        <f t="shared" si="29"/>
        <v>0</v>
      </c>
      <c r="P254" s="42"/>
      <c r="Q254" s="4">
        <v>5</v>
      </c>
      <c r="R254" s="4">
        <f t="shared" si="30"/>
        <v>5</v>
      </c>
      <c r="S254" s="4"/>
      <c r="T254" s="4">
        <v>5</v>
      </c>
      <c r="U254" s="4"/>
      <c r="V254" s="4"/>
      <c r="W254" s="4"/>
      <c r="X254" s="4"/>
      <c r="Y254" s="29"/>
      <c r="Z254" s="39"/>
      <c r="AA254" s="4"/>
      <c r="AB254" s="4"/>
      <c r="AC254" s="5"/>
      <c r="AD254" s="5"/>
      <c r="AE254" s="4"/>
      <c r="AF254" s="4"/>
      <c r="AG254" s="4"/>
      <c r="AH254" s="4"/>
      <c r="AI254" s="4"/>
      <c r="AJ254" s="12">
        <f t="shared" si="31"/>
        <v>10</v>
      </c>
      <c r="AK254" s="17">
        <f t="shared" si="32"/>
        <v>0.02209009888632766</v>
      </c>
      <c r="AL254" s="30">
        <f t="shared" si="33"/>
        <v>1955.25</v>
      </c>
      <c r="AM254" s="30">
        <f t="shared" si="34"/>
        <v>0</v>
      </c>
    </row>
    <row r="255" spans="1:39" ht="12.75">
      <c r="A255" s="5">
        <v>250</v>
      </c>
      <c r="B255" s="5" t="s">
        <v>215</v>
      </c>
      <c r="C255" s="20" t="s">
        <v>12</v>
      </c>
      <c r="D255" s="4"/>
      <c r="E255" s="4"/>
      <c r="F255" s="4"/>
      <c r="G255" s="42"/>
      <c r="H255" s="42"/>
      <c r="I255" s="4"/>
      <c r="J255" s="4"/>
      <c r="K255" s="1">
        <f t="shared" si="28"/>
        <v>0</v>
      </c>
      <c r="L255" s="4"/>
      <c r="M255" s="4"/>
      <c r="N255" s="25"/>
      <c r="O255" s="1">
        <f t="shared" si="29"/>
        <v>0</v>
      </c>
      <c r="P255" s="42"/>
      <c r="Q255" s="4">
        <v>4</v>
      </c>
      <c r="R255" s="4">
        <f t="shared" si="30"/>
        <v>4</v>
      </c>
      <c r="S255" s="4">
        <v>6</v>
      </c>
      <c r="T255" s="4"/>
      <c r="U255" s="4"/>
      <c r="V255" s="4"/>
      <c r="W255" s="4"/>
      <c r="X255" s="4"/>
      <c r="Y255" s="29"/>
      <c r="Z255" s="39"/>
      <c r="AA255" s="4"/>
      <c r="AB255" s="4"/>
      <c r="AC255" s="5"/>
      <c r="AD255" s="5"/>
      <c r="AE255" s="4"/>
      <c r="AF255" s="4"/>
      <c r="AG255" s="4"/>
      <c r="AH255" s="4"/>
      <c r="AI255" s="4"/>
      <c r="AJ255" s="12">
        <f t="shared" si="31"/>
        <v>10</v>
      </c>
      <c r="AK255" s="17">
        <f t="shared" si="32"/>
        <v>0.02209009888632766</v>
      </c>
      <c r="AL255" s="30">
        <f t="shared" si="33"/>
        <v>1955.25</v>
      </c>
      <c r="AM255" s="30">
        <f t="shared" si="34"/>
        <v>0</v>
      </c>
    </row>
    <row r="256" spans="1:39" ht="12.75">
      <c r="A256" s="5">
        <v>251</v>
      </c>
      <c r="B256" s="5" t="s">
        <v>62</v>
      </c>
      <c r="C256" s="20" t="s">
        <v>2</v>
      </c>
      <c r="D256" s="4"/>
      <c r="E256" s="4"/>
      <c r="F256" s="4"/>
      <c r="G256" s="42"/>
      <c r="H256" s="42"/>
      <c r="I256" s="4"/>
      <c r="J256" s="4"/>
      <c r="K256" s="1">
        <f t="shared" si="28"/>
        <v>0</v>
      </c>
      <c r="L256" s="4"/>
      <c r="M256" s="4"/>
      <c r="N256" s="25"/>
      <c r="O256" s="1">
        <f t="shared" si="29"/>
        <v>0</v>
      </c>
      <c r="P256" s="42"/>
      <c r="Q256" s="4"/>
      <c r="R256" s="4">
        <f t="shared" si="30"/>
        <v>0</v>
      </c>
      <c r="S256" s="4"/>
      <c r="T256" s="4">
        <v>10</v>
      </c>
      <c r="U256" s="4"/>
      <c r="V256" s="4"/>
      <c r="W256" s="4"/>
      <c r="X256" s="4"/>
      <c r="Y256" s="29"/>
      <c r="Z256" s="39"/>
      <c r="AA256" s="4"/>
      <c r="AB256" s="4"/>
      <c r="AC256" s="5"/>
      <c r="AD256" s="5"/>
      <c r="AE256" s="4"/>
      <c r="AF256" s="4"/>
      <c r="AG256" s="4"/>
      <c r="AH256" s="4"/>
      <c r="AI256" s="4"/>
      <c r="AJ256" s="12">
        <f t="shared" si="31"/>
        <v>10</v>
      </c>
      <c r="AK256" s="17">
        <f t="shared" si="32"/>
        <v>0.02209009888632766</v>
      </c>
      <c r="AL256" s="30">
        <f t="shared" si="33"/>
        <v>1955.25</v>
      </c>
      <c r="AM256" s="30">
        <f t="shared" si="34"/>
        <v>0</v>
      </c>
    </row>
    <row r="257" spans="1:39" ht="12.75">
      <c r="A257" s="5"/>
      <c r="B257" s="5" t="s">
        <v>36</v>
      </c>
      <c r="C257" s="20" t="s">
        <v>3</v>
      </c>
      <c r="D257" s="4"/>
      <c r="E257" s="4"/>
      <c r="F257" s="4"/>
      <c r="G257" s="42"/>
      <c r="H257" s="42"/>
      <c r="I257" s="4"/>
      <c r="J257" s="4"/>
      <c r="K257" s="1">
        <f t="shared" si="28"/>
        <v>0</v>
      </c>
      <c r="L257" s="4"/>
      <c r="M257" s="4"/>
      <c r="N257" s="25"/>
      <c r="O257" s="1">
        <f t="shared" si="29"/>
        <v>0</v>
      </c>
      <c r="P257" s="42"/>
      <c r="Q257" s="4"/>
      <c r="R257" s="4">
        <f t="shared" si="30"/>
        <v>0</v>
      </c>
      <c r="S257" s="4"/>
      <c r="T257" s="4">
        <v>10</v>
      </c>
      <c r="U257" s="4"/>
      <c r="V257" s="4"/>
      <c r="W257" s="4"/>
      <c r="X257" s="4"/>
      <c r="Y257" s="29"/>
      <c r="Z257" s="39"/>
      <c r="AA257" s="4"/>
      <c r="AB257" s="4"/>
      <c r="AC257" s="5"/>
      <c r="AD257" s="5"/>
      <c r="AE257" s="4"/>
      <c r="AF257" s="4"/>
      <c r="AG257" s="4"/>
      <c r="AH257" s="4"/>
      <c r="AI257" s="4"/>
      <c r="AJ257" s="12">
        <f t="shared" si="31"/>
        <v>10</v>
      </c>
      <c r="AK257" s="17">
        <f t="shared" si="32"/>
        <v>0.02209009888632766</v>
      </c>
      <c r="AL257" s="30">
        <f t="shared" si="33"/>
        <v>1955.25</v>
      </c>
      <c r="AM257" s="30">
        <f t="shared" si="34"/>
        <v>0</v>
      </c>
    </row>
    <row r="258" spans="1:39" ht="12.75">
      <c r="A258" s="5">
        <v>253</v>
      </c>
      <c r="B258" s="5" t="s">
        <v>249</v>
      </c>
      <c r="C258" s="20" t="s">
        <v>7</v>
      </c>
      <c r="D258" s="4"/>
      <c r="E258" s="4"/>
      <c r="F258" s="4"/>
      <c r="G258" s="42"/>
      <c r="H258" s="42"/>
      <c r="I258" s="4"/>
      <c r="J258" s="4"/>
      <c r="K258" s="1">
        <f t="shared" si="28"/>
        <v>0</v>
      </c>
      <c r="L258" s="4"/>
      <c r="M258" s="4"/>
      <c r="N258" s="25"/>
      <c r="O258" s="1">
        <f t="shared" si="29"/>
        <v>0</v>
      </c>
      <c r="P258" s="42"/>
      <c r="Q258" s="4">
        <v>4</v>
      </c>
      <c r="R258" s="4">
        <f t="shared" si="30"/>
        <v>4</v>
      </c>
      <c r="S258" s="4">
        <v>3</v>
      </c>
      <c r="T258" s="4">
        <v>2</v>
      </c>
      <c r="U258" s="4"/>
      <c r="V258" s="4"/>
      <c r="W258" s="4"/>
      <c r="X258" s="4"/>
      <c r="Y258" s="29"/>
      <c r="Z258" s="39"/>
      <c r="AA258" s="4"/>
      <c r="AB258" s="4"/>
      <c r="AC258" s="5"/>
      <c r="AD258" s="5"/>
      <c r="AE258" s="4"/>
      <c r="AF258" s="4"/>
      <c r="AG258" s="4"/>
      <c r="AH258" s="4"/>
      <c r="AI258" s="4"/>
      <c r="AJ258" s="12">
        <f t="shared" si="31"/>
        <v>9</v>
      </c>
      <c r="AK258" s="17">
        <f t="shared" si="32"/>
        <v>0.019881088997694894</v>
      </c>
      <c r="AL258" s="30">
        <f t="shared" si="33"/>
        <v>1956.25</v>
      </c>
      <c r="AM258" s="30">
        <f t="shared" si="34"/>
        <v>1</v>
      </c>
    </row>
    <row r="259" spans="1:39" ht="12.75">
      <c r="A259" s="5">
        <v>254</v>
      </c>
      <c r="B259" s="5" t="s">
        <v>221</v>
      </c>
      <c r="C259" s="20" t="s">
        <v>8</v>
      </c>
      <c r="D259" s="4"/>
      <c r="E259" s="4"/>
      <c r="F259" s="4"/>
      <c r="G259" s="42"/>
      <c r="H259" s="42"/>
      <c r="I259" s="4"/>
      <c r="J259" s="4"/>
      <c r="K259" s="1">
        <f t="shared" si="28"/>
        <v>0</v>
      </c>
      <c r="L259" s="4"/>
      <c r="M259" s="4"/>
      <c r="N259" s="25"/>
      <c r="O259" s="1">
        <f t="shared" si="29"/>
        <v>0</v>
      </c>
      <c r="P259" s="42"/>
      <c r="Q259" s="4">
        <v>4</v>
      </c>
      <c r="R259" s="4">
        <f t="shared" si="30"/>
        <v>4</v>
      </c>
      <c r="S259" s="4">
        <v>2</v>
      </c>
      <c r="T259" s="4">
        <v>3</v>
      </c>
      <c r="U259" s="4"/>
      <c r="V259" s="4"/>
      <c r="W259" s="4"/>
      <c r="X259" s="4"/>
      <c r="Y259" s="29"/>
      <c r="Z259" s="39"/>
      <c r="AA259" s="4"/>
      <c r="AB259" s="4"/>
      <c r="AC259" s="5"/>
      <c r="AD259" s="5"/>
      <c r="AE259" s="4"/>
      <c r="AF259" s="4"/>
      <c r="AG259" s="4"/>
      <c r="AH259" s="4"/>
      <c r="AI259" s="4"/>
      <c r="AJ259" s="12">
        <f t="shared" si="31"/>
        <v>9</v>
      </c>
      <c r="AK259" s="17">
        <f t="shared" si="32"/>
        <v>0.019881088997694894</v>
      </c>
      <c r="AL259" s="30">
        <f t="shared" si="33"/>
        <v>1956.25</v>
      </c>
      <c r="AM259" s="30">
        <f t="shared" si="34"/>
        <v>0</v>
      </c>
    </row>
    <row r="260" spans="1:39" ht="12.75">
      <c r="A260" s="5">
        <v>255</v>
      </c>
      <c r="B260" s="5" t="s">
        <v>335</v>
      </c>
      <c r="C260" s="20" t="s">
        <v>2</v>
      </c>
      <c r="D260" s="4"/>
      <c r="E260" s="4"/>
      <c r="F260" s="4"/>
      <c r="G260" s="42"/>
      <c r="H260" s="42"/>
      <c r="I260" s="4"/>
      <c r="J260" s="4"/>
      <c r="K260" s="1">
        <f t="shared" si="28"/>
        <v>0</v>
      </c>
      <c r="L260" s="4"/>
      <c r="M260" s="4"/>
      <c r="N260" s="25"/>
      <c r="O260" s="1">
        <f t="shared" si="29"/>
        <v>0</v>
      </c>
      <c r="P260" s="42"/>
      <c r="Q260" s="4"/>
      <c r="R260" s="4">
        <f t="shared" si="30"/>
        <v>0</v>
      </c>
      <c r="S260" s="4">
        <v>3</v>
      </c>
      <c r="T260" s="4">
        <v>6</v>
      </c>
      <c r="U260" s="4"/>
      <c r="V260" s="4"/>
      <c r="W260" s="4"/>
      <c r="X260" s="4"/>
      <c r="Y260" s="29"/>
      <c r="Z260" s="39"/>
      <c r="AA260" s="4"/>
      <c r="AB260" s="4"/>
      <c r="AC260" s="5"/>
      <c r="AD260" s="5"/>
      <c r="AE260" s="4"/>
      <c r="AF260" s="4"/>
      <c r="AG260" s="4"/>
      <c r="AH260" s="4"/>
      <c r="AI260" s="4"/>
      <c r="AJ260" s="12">
        <f t="shared" si="31"/>
        <v>9</v>
      </c>
      <c r="AK260" s="17">
        <f t="shared" si="32"/>
        <v>0.019881088997694894</v>
      </c>
      <c r="AL260" s="30">
        <f t="shared" si="33"/>
        <v>1956.25</v>
      </c>
      <c r="AM260" s="30">
        <f t="shared" si="34"/>
        <v>0</v>
      </c>
    </row>
    <row r="261" spans="1:39" ht="12.75">
      <c r="A261" s="5">
        <v>256</v>
      </c>
      <c r="B261" s="5" t="s">
        <v>154</v>
      </c>
      <c r="C261" s="20" t="s">
        <v>2</v>
      </c>
      <c r="D261" s="4"/>
      <c r="E261" s="4"/>
      <c r="F261" s="4"/>
      <c r="G261" s="42"/>
      <c r="H261" s="42"/>
      <c r="I261" s="4"/>
      <c r="J261" s="4"/>
      <c r="K261" s="1">
        <f t="shared" si="28"/>
        <v>0</v>
      </c>
      <c r="L261" s="4"/>
      <c r="M261" s="4"/>
      <c r="N261" s="25"/>
      <c r="O261" s="1">
        <f t="shared" si="29"/>
        <v>0</v>
      </c>
      <c r="P261" s="42"/>
      <c r="Q261" s="4"/>
      <c r="R261" s="4">
        <f t="shared" si="30"/>
        <v>0</v>
      </c>
      <c r="S261" s="4"/>
      <c r="T261" s="4">
        <v>9</v>
      </c>
      <c r="U261" s="4"/>
      <c r="V261" s="4"/>
      <c r="W261" s="4"/>
      <c r="X261" s="4"/>
      <c r="Y261" s="29"/>
      <c r="Z261" s="39"/>
      <c r="AA261" s="4"/>
      <c r="AB261" s="4"/>
      <c r="AC261" s="5"/>
      <c r="AD261" s="5"/>
      <c r="AE261" s="4"/>
      <c r="AF261" s="4"/>
      <c r="AG261" s="4"/>
      <c r="AH261" s="4"/>
      <c r="AI261" s="4"/>
      <c r="AJ261" s="12">
        <f t="shared" si="31"/>
        <v>9</v>
      </c>
      <c r="AK261" s="17">
        <f t="shared" si="32"/>
        <v>0.019881088997694894</v>
      </c>
      <c r="AL261" s="30">
        <f t="shared" si="33"/>
        <v>1956.25</v>
      </c>
      <c r="AM261" s="30">
        <f t="shared" si="34"/>
        <v>0</v>
      </c>
    </row>
    <row r="262" spans="1:39" ht="12.75">
      <c r="A262" s="5"/>
      <c r="B262" s="5" t="s">
        <v>310</v>
      </c>
      <c r="C262" s="20" t="s">
        <v>4</v>
      </c>
      <c r="D262" s="4"/>
      <c r="E262" s="4"/>
      <c r="F262" s="4"/>
      <c r="G262" s="42"/>
      <c r="H262" s="42"/>
      <c r="I262" s="4"/>
      <c r="J262" s="4"/>
      <c r="K262" s="1">
        <f aca="true" t="shared" si="35" ref="K262:K325">SUM(D262:J262)</f>
        <v>0</v>
      </c>
      <c r="L262" s="4"/>
      <c r="M262" s="4"/>
      <c r="N262" s="25"/>
      <c r="O262" s="1">
        <f aca="true" t="shared" si="36" ref="O262:O325">SUM(L262:N262)</f>
        <v>0</v>
      </c>
      <c r="P262" s="42"/>
      <c r="Q262" s="4"/>
      <c r="R262" s="4">
        <f aca="true" t="shared" si="37" ref="R262:R325">P262+Q262</f>
        <v>0</v>
      </c>
      <c r="S262" s="4"/>
      <c r="T262" s="4">
        <v>9</v>
      </c>
      <c r="U262" s="4"/>
      <c r="V262" s="4"/>
      <c r="W262" s="4"/>
      <c r="X262" s="4"/>
      <c r="Y262" s="29"/>
      <c r="Z262" s="39"/>
      <c r="AA262" s="4"/>
      <c r="AB262" s="4"/>
      <c r="AC262" s="5"/>
      <c r="AD262" s="5"/>
      <c r="AE262" s="4"/>
      <c r="AF262" s="4"/>
      <c r="AG262" s="4"/>
      <c r="AH262" s="4"/>
      <c r="AI262" s="4"/>
      <c r="AJ262" s="12">
        <f aca="true" t="shared" si="38" ref="AJ262:AJ325">SUM(K262,O262,R262,S262:AI262)</f>
        <v>9</v>
      </c>
      <c r="AK262" s="17">
        <f aca="true" t="shared" si="39" ref="AK262:AK325">(AJ262*100)/$AK$4</f>
        <v>0.019881088997694894</v>
      </c>
      <c r="AL262" s="30">
        <f aca="true" t="shared" si="40" ref="AL262:AL325">$AL$4-AJ262</f>
        <v>1956.25</v>
      </c>
      <c r="AM262" s="30">
        <f t="shared" si="34"/>
        <v>0</v>
      </c>
    </row>
    <row r="263" spans="1:39" ht="12.75">
      <c r="A263" s="5">
        <v>258</v>
      </c>
      <c r="B263" s="5" t="s">
        <v>271</v>
      </c>
      <c r="C263" s="20" t="s">
        <v>9</v>
      </c>
      <c r="D263" s="4"/>
      <c r="E263" s="4"/>
      <c r="F263" s="4"/>
      <c r="G263" s="42"/>
      <c r="H263" s="42"/>
      <c r="I263" s="4"/>
      <c r="J263" s="4"/>
      <c r="K263" s="1">
        <f t="shared" si="35"/>
        <v>0</v>
      </c>
      <c r="L263" s="4"/>
      <c r="M263" s="4"/>
      <c r="N263" s="25"/>
      <c r="O263" s="1">
        <f t="shared" si="36"/>
        <v>0</v>
      </c>
      <c r="P263" s="42"/>
      <c r="Q263" s="4">
        <v>4</v>
      </c>
      <c r="R263" s="4">
        <f t="shared" si="37"/>
        <v>4</v>
      </c>
      <c r="S263" s="4"/>
      <c r="T263" s="4">
        <v>4</v>
      </c>
      <c r="U263" s="4"/>
      <c r="V263" s="4"/>
      <c r="W263" s="4"/>
      <c r="X263" s="4">
        <v>0.33</v>
      </c>
      <c r="Y263" s="29"/>
      <c r="Z263" s="39"/>
      <c r="AA263" s="4"/>
      <c r="AB263" s="4"/>
      <c r="AC263" s="5"/>
      <c r="AD263" s="5"/>
      <c r="AE263" s="4"/>
      <c r="AF263" s="4"/>
      <c r="AG263" s="4"/>
      <c r="AH263" s="4"/>
      <c r="AI263" s="4"/>
      <c r="AJ263" s="12">
        <f t="shared" si="38"/>
        <v>8.33</v>
      </c>
      <c r="AK263" s="17">
        <f t="shared" si="39"/>
        <v>0.01840105237231094</v>
      </c>
      <c r="AL263" s="30">
        <f t="shared" si="40"/>
        <v>1956.92</v>
      </c>
      <c r="AM263" s="30">
        <f aca="true" t="shared" si="41" ref="AM263:AM326">AJ262-AJ263</f>
        <v>0.6699999999999999</v>
      </c>
    </row>
    <row r="264" spans="1:39" ht="12.75">
      <c r="A264" s="5">
        <v>259</v>
      </c>
      <c r="B264" s="5" t="s">
        <v>338</v>
      </c>
      <c r="C264" s="20" t="s">
        <v>6</v>
      </c>
      <c r="D264" s="4"/>
      <c r="E264" s="4"/>
      <c r="F264" s="4"/>
      <c r="G264" s="42"/>
      <c r="H264" s="42"/>
      <c r="I264" s="4"/>
      <c r="J264" s="4">
        <v>3</v>
      </c>
      <c r="K264" s="1">
        <f t="shared" si="35"/>
        <v>3</v>
      </c>
      <c r="L264" s="4"/>
      <c r="M264" s="4"/>
      <c r="N264" s="25"/>
      <c r="O264" s="1">
        <f t="shared" si="36"/>
        <v>0</v>
      </c>
      <c r="P264" s="42"/>
      <c r="Q264" s="4"/>
      <c r="R264" s="4">
        <f t="shared" si="37"/>
        <v>0</v>
      </c>
      <c r="S264" s="4">
        <v>2</v>
      </c>
      <c r="T264" s="4">
        <v>3</v>
      </c>
      <c r="U264" s="4"/>
      <c r="V264" s="4"/>
      <c r="W264" s="4"/>
      <c r="X264" s="4"/>
      <c r="Y264" s="29"/>
      <c r="Z264" s="39"/>
      <c r="AA264" s="4"/>
      <c r="AB264" s="4"/>
      <c r="AC264" s="5"/>
      <c r="AD264" s="5"/>
      <c r="AE264" s="4"/>
      <c r="AF264" s="4"/>
      <c r="AG264" s="4"/>
      <c r="AH264" s="4"/>
      <c r="AI264" s="4"/>
      <c r="AJ264" s="12">
        <f t="shared" si="38"/>
        <v>8</v>
      </c>
      <c r="AK264" s="17">
        <f t="shared" si="39"/>
        <v>0.017672079109062128</v>
      </c>
      <c r="AL264" s="30">
        <f t="shared" si="40"/>
        <v>1957.25</v>
      </c>
      <c r="AM264" s="30">
        <f t="shared" si="41"/>
        <v>0.33000000000000007</v>
      </c>
    </row>
    <row r="265" spans="1:39" ht="12.75">
      <c r="A265" s="5">
        <v>260</v>
      </c>
      <c r="B265" s="5" t="s">
        <v>185</v>
      </c>
      <c r="C265" s="20" t="s">
        <v>13</v>
      </c>
      <c r="D265" s="4"/>
      <c r="E265" s="4"/>
      <c r="F265" s="4"/>
      <c r="G265" s="42"/>
      <c r="H265" s="42"/>
      <c r="I265" s="4"/>
      <c r="J265" s="4"/>
      <c r="K265" s="1">
        <f t="shared" si="35"/>
        <v>0</v>
      </c>
      <c r="L265" s="4"/>
      <c r="M265" s="4"/>
      <c r="N265" s="25"/>
      <c r="O265" s="1">
        <f t="shared" si="36"/>
        <v>0</v>
      </c>
      <c r="P265" s="42"/>
      <c r="Q265" s="4">
        <v>8</v>
      </c>
      <c r="R265" s="4">
        <f t="shared" si="37"/>
        <v>8</v>
      </c>
      <c r="S265" s="4"/>
      <c r="T265" s="4"/>
      <c r="U265" s="4"/>
      <c r="V265" s="4"/>
      <c r="W265" s="4"/>
      <c r="X265" s="4"/>
      <c r="Y265" s="29"/>
      <c r="Z265" s="39"/>
      <c r="AA265" s="4"/>
      <c r="AB265" s="4"/>
      <c r="AC265" s="5"/>
      <c r="AD265" s="5"/>
      <c r="AE265" s="4"/>
      <c r="AF265" s="4"/>
      <c r="AG265" s="4"/>
      <c r="AH265" s="4"/>
      <c r="AI265" s="4"/>
      <c r="AJ265" s="12">
        <f t="shared" si="38"/>
        <v>8</v>
      </c>
      <c r="AK265" s="17">
        <f t="shared" si="39"/>
        <v>0.017672079109062128</v>
      </c>
      <c r="AL265" s="30">
        <f t="shared" si="40"/>
        <v>1957.25</v>
      </c>
      <c r="AM265" s="30">
        <f t="shared" si="41"/>
        <v>0</v>
      </c>
    </row>
    <row r="266" spans="1:39" ht="12.75">
      <c r="A266" s="5">
        <v>261</v>
      </c>
      <c r="B266" s="5" t="s">
        <v>138</v>
      </c>
      <c r="C266" s="20" t="s">
        <v>9</v>
      </c>
      <c r="D266" s="4"/>
      <c r="E266" s="4"/>
      <c r="F266" s="4"/>
      <c r="G266" s="42"/>
      <c r="H266" s="42"/>
      <c r="I266" s="4"/>
      <c r="J266" s="4"/>
      <c r="K266" s="1">
        <f t="shared" si="35"/>
        <v>0</v>
      </c>
      <c r="L266" s="4"/>
      <c r="M266" s="4"/>
      <c r="N266" s="25"/>
      <c r="O266" s="1">
        <f t="shared" si="36"/>
        <v>0</v>
      </c>
      <c r="P266" s="42"/>
      <c r="Q266" s="4">
        <v>8</v>
      </c>
      <c r="R266" s="4">
        <f t="shared" si="37"/>
        <v>8</v>
      </c>
      <c r="S266" s="4"/>
      <c r="T266" s="4"/>
      <c r="U266" s="4"/>
      <c r="V266" s="4"/>
      <c r="W266" s="4"/>
      <c r="X266" s="4"/>
      <c r="Y266" s="29"/>
      <c r="Z266" s="39"/>
      <c r="AA266" s="4"/>
      <c r="AB266" s="4"/>
      <c r="AC266" s="5"/>
      <c r="AD266" s="5"/>
      <c r="AE266" s="4"/>
      <c r="AF266" s="4"/>
      <c r="AG266" s="4"/>
      <c r="AH266" s="4"/>
      <c r="AI266" s="4"/>
      <c r="AJ266" s="12">
        <f t="shared" si="38"/>
        <v>8</v>
      </c>
      <c r="AK266" s="17">
        <f t="shared" si="39"/>
        <v>0.017672079109062128</v>
      </c>
      <c r="AL266" s="30">
        <f t="shared" si="40"/>
        <v>1957.25</v>
      </c>
      <c r="AM266" s="30">
        <f t="shared" si="41"/>
        <v>0</v>
      </c>
    </row>
    <row r="267" spans="1:39" ht="12.75">
      <c r="A267" s="5">
        <v>262</v>
      </c>
      <c r="B267" s="5" t="s">
        <v>272</v>
      </c>
      <c r="C267" s="20" t="s">
        <v>11</v>
      </c>
      <c r="D267" s="4"/>
      <c r="E267" s="4"/>
      <c r="F267" s="4"/>
      <c r="G267" s="42"/>
      <c r="H267" s="42"/>
      <c r="I267" s="4"/>
      <c r="J267" s="4"/>
      <c r="K267" s="1">
        <f t="shared" si="35"/>
        <v>0</v>
      </c>
      <c r="L267" s="4"/>
      <c r="M267" s="4"/>
      <c r="N267" s="25"/>
      <c r="O267" s="1">
        <f t="shared" si="36"/>
        <v>0</v>
      </c>
      <c r="P267" s="42"/>
      <c r="Q267" s="4">
        <v>3</v>
      </c>
      <c r="R267" s="4">
        <f t="shared" si="37"/>
        <v>3</v>
      </c>
      <c r="S267" s="4"/>
      <c r="T267" s="4">
        <v>5</v>
      </c>
      <c r="U267" s="4"/>
      <c r="V267" s="4"/>
      <c r="W267" s="4"/>
      <c r="X267" s="4"/>
      <c r="Y267" s="29"/>
      <c r="Z267" s="39"/>
      <c r="AA267" s="4"/>
      <c r="AB267" s="4"/>
      <c r="AC267" s="5"/>
      <c r="AD267" s="5"/>
      <c r="AE267" s="4"/>
      <c r="AF267" s="4"/>
      <c r="AG267" s="4"/>
      <c r="AH267" s="4"/>
      <c r="AI267" s="4"/>
      <c r="AJ267" s="12">
        <f t="shared" si="38"/>
        <v>8</v>
      </c>
      <c r="AK267" s="17">
        <f t="shared" si="39"/>
        <v>0.017672079109062128</v>
      </c>
      <c r="AL267" s="30">
        <f t="shared" si="40"/>
        <v>1957.25</v>
      </c>
      <c r="AM267" s="30">
        <f t="shared" si="41"/>
        <v>0</v>
      </c>
    </row>
    <row r="268" spans="1:39" ht="12.75">
      <c r="A268" s="5">
        <v>263</v>
      </c>
      <c r="B268" s="5" t="s">
        <v>309</v>
      </c>
      <c r="C268" s="20" t="s">
        <v>14</v>
      </c>
      <c r="D268" s="4"/>
      <c r="E268" s="4"/>
      <c r="F268" s="4"/>
      <c r="G268" s="42"/>
      <c r="H268" s="42"/>
      <c r="I268" s="4"/>
      <c r="J268" s="4"/>
      <c r="K268" s="1">
        <f t="shared" si="35"/>
        <v>0</v>
      </c>
      <c r="L268" s="4"/>
      <c r="M268" s="4"/>
      <c r="N268" s="25"/>
      <c r="O268" s="1">
        <f t="shared" si="36"/>
        <v>0</v>
      </c>
      <c r="P268" s="42"/>
      <c r="Q268" s="4"/>
      <c r="R268" s="4">
        <f t="shared" si="37"/>
        <v>0</v>
      </c>
      <c r="S268" s="4"/>
      <c r="T268" s="4">
        <v>8</v>
      </c>
      <c r="U268" s="4"/>
      <c r="V268" s="4"/>
      <c r="W268" s="4"/>
      <c r="X268" s="4"/>
      <c r="Y268" s="29"/>
      <c r="Z268" s="39"/>
      <c r="AA268" s="4"/>
      <c r="AB268" s="4"/>
      <c r="AC268" s="5"/>
      <c r="AD268" s="5"/>
      <c r="AE268" s="4"/>
      <c r="AF268" s="4"/>
      <c r="AG268" s="4"/>
      <c r="AH268" s="4"/>
      <c r="AI268" s="4"/>
      <c r="AJ268" s="12">
        <f t="shared" si="38"/>
        <v>8</v>
      </c>
      <c r="AK268" s="17">
        <f t="shared" si="39"/>
        <v>0.017672079109062128</v>
      </c>
      <c r="AL268" s="30">
        <f t="shared" si="40"/>
        <v>1957.25</v>
      </c>
      <c r="AM268" s="30">
        <f t="shared" si="41"/>
        <v>0</v>
      </c>
    </row>
    <row r="269" spans="1:39" ht="12.75">
      <c r="A269" s="5"/>
      <c r="B269" s="5" t="s">
        <v>181</v>
      </c>
      <c r="C269" s="20" t="s">
        <v>14</v>
      </c>
      <c r="D269" s="4"/>
      <c r="E269" s="4"/>
      <c r="F269" s="4"/>
      <c r="G269" s="42"/>
      <c r="H269" s="42"/>
      <c r="I269" s="4"/>
      <c r="J269" s="4"/>
      <c r="K269" s="1">
        <f t="shared" si="35"/>
        <v>0</v>
      </c>
      <c r="L269" s="4"/>
      <c r="M269" s="4"/>
      <c r="N269" s="25"/>
      <c r="O269" s="1">
        <f t="shared" si="36"/>
        <v>0</v>
      </c>
      <c r="P269" s="42"/>
      <c r="Q269" s="4"/>
      <c r="R269" s="4">
        <f t="shared" si="37"/>
        <v>0</v>
      </c>
      <c r="S269" s="4"/>
      <c r="T269" s="4">
        <v>8</v>
      </c>
      <c r="U269" s="4"/>
      <c r="V269" s="4"/>
      <c r="W269" s="4"/>
      <c r="X269" s="4"/>
      <c r="Y269" s="29"/>
      <c r="Z269" s="39"/>
      <c r="AA269" s="4"/>
      <c r="AB269" s="4"/>
      <c r="AC269" s="5"/>
      <c r="AD269" s="5"/>
      <c r="AE269" s="4"/>
      <c r="AF269" s="4"/>
      <c r="AG269" s="4"/>
      <c r="AH269" s="4"/>
      <c r="AI269" s="4"/>
      <c r="AJ269" s="12">
        <f t="shared" si="38"/>
        <v>8</v>
      </c>
      <c r="AK269" s="17">
        <f t="shared" si="39"/>
        <v>0.017672079109062128</v>
      </c>
      <c r="AL269" s="30">
        <f t="shared" si="40"/>
        <v>1957.25</v>
      </c>
      <c r="AM269" s="30">
        <f t="shared" si="41"/>
        <v>0</v>
      </c>
    </row>
    <row r="270" spans="1:39" ht="12.75">
      <c r="A270" s="5">
        <v>265</v>
      </c>
      <c r="B270" s="5" t="s">
        <v>364</v>
      </c>
      <c r="C270" s="20" t="s">
        <v>11</v>
      </c>
      <c r="D270" s="4"/>
      <c r="E270" s="4"/>
      <c r="F270" s="4"/>
      <c r="G270" s="42"/>
      <c r="H270" s="42"/>
      <c r="I270" s="4"/>
      <c r="J270" s="4"/>
      <c r="K270" s="1">
        <f t="shared" si="35"/>
        <v>0</v>
      </c>
      <c r="L270" s="4"/>
      <c r="M270" s="4"/>
      <c r="N270" s="25"/>
      <c r="O270" s="1">
        <f t="shared" si="36"/>
        <v>0</v>
      </c>
      <c r="P270" s="42"/>
      <c r="Q270" s="4">
        <v>2</v>
      </c>
      <c r="R270" s="4">
        <f t="shared" si="37"/>
        <v>2</v>
      </c>
      <c r="S270" s="4"/>
      <c r="T270" s="4">
        <v>5</v>
      </c>
      <c r="U270" s="4"/>
      <c r="V270" s="4"/>
      <c r="W270" s="4"/>
      <c r="X270" s="4"/>
      <c r="Y270" s="29"/>
      <c r="Z270" s="39"/>
      <c r="AA270" s="4"/>
      <c r="AB270" s="4"/>
      <c r="AC270" s="5"/>
      <c r="AD270" s="5"/>
      <c r="AE270" s="4"/>
      <c r="AF270" s="4"/>
      <c r="AG270" s="4"/>
      <c r="AH270" s="4"/>
      <c r="AI270" s="4"/>
      <c r="AJ270" s="12">
        <f t="shared" si="38"/>
        <v>7</v>
      </c>
      <c r="AK270" s="17">
        <f t="shared" si="39"/>
        <v>0.015463069220429362</v>
      </c>
      <c r="AL270" s="30">
        <f t="shared" si="40"/>
        <v>1958.25</v>
      </c>
      <c r="AM270" s="30">
        <f t="shared" si="41"/>
        <v>1</v>
      </c>
    </row>
    <row r="271" spans="1:39" ht="12.75">
      <c r="A271" s="5">
        <v>266</v>
      </c>
      <c r="B271" s="5" t="s">
        <v>276</v>
      </c>
      <c r="C271" s="20" t="s">
        <v>1</v>
      </c>
      <c r="D271" s="4"/>
      <c r="E271" s="4"/>
      <c r="F271" s="4"/>
      <c r="G271" s="42"/>
      <c r="H271" s="42"/>
      <c r="I271" s="4"/>
      <c r="J271" s="4"/>
      <c r="K271" s="1">
        <f t="shared" si="35"/>
        <v>0</v>
      </c>
      <c r="L271" s="4"/>
      <c r="M271" s="4"/>
      <c r="N271" s="25"/>
      <c r="O271" s="1">
        <f t="shared" si="36"/>
        <v>0</v>
      </c>
      <c r="P271" s="42"/>
      <c r="Q271" s="4"/>
      <c r="R271" s="4">
        <f t="shared" si="37"/>
        <v>0</v>
      </c>
      <c r="S271" s="4">
        <v>7</v>
      </c>
      <c r="T271" s="4"/>
      <c r="U271" s="4"/>
      <c r="V271" s="4"/>
      <c r="W271" s="4"/>
      <c r="X271" s="4"/>
      <c r="Y271" s="29"/>
      <c r="Z271" s="39"/>
      <c r="AA271" s="4"/>
      <c r="AB271" s="4"/>
      <c r="AC271" s="5"/>
      <c r="AD271" s="5"/>
      <c r="AE271" s="4"/>
      <c r="AF271" s="4"/>
      <c r="AG271" s="4"/>
      <c r="AH271" s="4"/>
      <c r="AI271" s="4"/>
      <c r="AJ271" s="12">
        <f t="shared" si="38"/>
        <v>7</v>
      </c>
      <c r="AK271" s="17">
        <f t="shared" si="39"/>
        <v>0.015463069220429362</v>
      </c>
      <c r="AL271" s="30">
        <f t="shared" si="40"/>
        <v>1958.25</v>
      </c>
      <c r="AM271" s="30">
        <f t="shared" si="41"/>
        <v>0</v>
      </c>
    </row>
    <row r="272" spans="1:39" ht="12.75">
      <c r="A272" s="5"/>
      <c r="B272" s="5" t="s">
        <v>285</v>
      </c>
      <c r="C272" s="20" t="s">
        <v>9</v>
      </c>
      <c r="D272" s="4"/>
      <c r="E272" s="4"/>
      <c r="F272" s="4"/>
      <c r="G272" s="42"/>
      <c r="H272" s="42"/>
      <c r="I272" s="4"/>
      <c r="J272" s="4"/>
      <c r="K272" s="1">
        <f t="shared" si="35"/>
        <v>0</v>
      </c>
      <c r="L272" s="4"/>
      <c r="M272" s="4"/>
      <c r="N272" s="25"/>
      <c r="O272" s="1">
        <f t="shared" si="36"/>
        <v>0</v>
      </c>
      <c r="P272" s="42"/>
      <c r="Q272" s="4"/>
      <c r="R272" s="4">
        <f t="shared" si="37"/>
        <v>0</v>
      </c>
      <c r="S272" s="4">
        <v>7</v>
      </c>
      <c r="T272" s="4"/>
      <c r="U272" s="4"/>
      <c r="V272" s="4"/>
      <c r="W272" s="4"/>
      <c r="X272" s="4"/>
      <c r="Y272" s="29"/>
      <c r="Z272" s="39"/>
      <c r="AA272" s="4"/>
      <c r="AB272" s="4"/>
      <c r="AC272" s="5"/>
      <c r="AD272" s="5"/>
      <c r="AE272" s="4"/>
      <c r="AF272" s="4"/>
      <c r="AG272" s="4"/>
      <c r="AH272" s="4"/>
      <c r="AI272" s="4"/>
      <c r="AJ272" s="12">
        <f t="shared" si="38"/>
        <v>7</v>
      </c>
      <c r="AK272" s="17">
        <f t="shared" si="39"/>
        <v>0.015463069220429362</v>
      </c>
      <c r="AL272" s="30">
        <f t="shared" si="40"/>
        <v>1958.25</v>
      </c>
      <c r="AM272" s="30">
        <f t="shared" si="41"/>
        <v>0</v>
      </c>
    </row>
    <row r="273" spans="1:39" ht="12.75">
      <c r="A273" s="5">
        <v>268</v>
      </c>
      <c r="B273" s="5" t="s">
        <v>133</v>
      </c>
      <c r="C273" s="20" t="s">
        <v>14</v>
      </c>
      <c r="D273" s="4"/>
      <c r="E273" s="4"/>
      <c r="F273" s="4"/>
      <c r="G273" s="42"/>
      <c r="H273" s="42"/>
      <c r="I273" s="4"/>
      <c r="J273" s="4"/>
      <c r="K273" s="1">
        <f t="shared" si="35"/>
        <v>0</v>
      </c>
      <c r="L273" s="4"/>
      <c r="M273" s="4"/>
      <c r="N273" s="25"/>
      <c r="O273" s="1">
        <f t="shared" si="36"/>
        <v>0</v>
      </c>
      <c r="P273" s="42"/>
      <c r="Q273" s="4"/>
      <c r="R273" s="4">
        <f t="shared" si="37"/>
        <v>0</v>
      </c>
      <c r="S273" s="4">
        <v>5</v>
      </c>
      <c r="T273" s="4">
        <v>2</v>
      </c>
      <c r="U273" s="4"/>
      <c r="V273" s="4"/>
      <c r="W273" s="4"/>
      <c r="X273" s="4"/>
      <c r="Y273" s="29"/>
      <c r="Z273" s="39"/>
      <c r="AA273" s="4"/>
      <c r="AB273" s="4"/>
      <c r="AC273" s="5"/>
      <c r="AD273" s="5"/>
      <c r="AE273" s="4"/>
      <c r="AF273" s="4"/>
      <c r="AG273" s="4"/>
      <c r="AH273" s="4"/>
      <c r="AI273" s="4"/>
      <c r="AJ273" s="12">
        <f t="shared" si="38"/>
        <v>7</v>
      </c>
      <c r="AK273" s="17">
        <f t="shared" si="39"/>
        <v>0.015463069220429362</v>
      </c>
      <c r="AL273" s="30">
        <f t="shared" si="40"/>
        <v>1958.25</v>
      </c>
      <c r="AM273" s="30">
        <f t="shared" si="41"/>
        <v>0</v>
      </c>
    </row>
    <row r="274" spans="1:39" ht="12.75">
      <c r="A274" s="5">
        <v>269</v>
      </c>
      <c r="B274" s="5" t="s">
        <v>193</v>
      </c>
      <c r="C274" s="20" t="s">
        <v>9</v>
      </c>
      <c r="D274" s="4"/>
      <c r="E274" s="4"/>
      <c r="F274" s="4"/>
      <c r="G274" s="42"/>
      <c r="H274" s="42"/>
      <c r="I274" s="4"/>
      <c r="J274" s="4"/>
      <c r="K274" s="1">
        <f t="shared" si="35"/>
        <v>0</v>
      </c>
      <c r="L274" s="4"/>
      <c r="M274" s="4"/>
      <c r="N274" s="25"/>
      <c r="O274" s="1">
        <f t="shared" si="36"/>
        <v>0</v>
      </c>
      <c r="P274" s="42"/>
      <c r="Q274" s="4"/>
      <c r="R274" s="4">
        <f t="shared" si="37"/>
        <v>0</v>
      </c>
      <c r="S274" s="4"/>
      <c r="T274" s="4"/>
      <c r="U274" s="4"/>
      <c r="V274" s="4"/>
      <c r="W274" s="4"/>
      <c r="X274" s="4">
        <v>7</v>
      </c>
      <c r="Y274" s="29"/>
      <c r="Z274" s="39"/>
      <c r="AA274" s="4"/>
      <c r="AB274" s="4"/>
      <c r="AC274" s="5"/>
      <c r="AD274" s="5"/>
      <c r="AE274" s="4"/>
      <c r="AF274" s="4"/>
      <c r="AG274" s="4"/>
      <c r="AH274" s="4"/>
      <c r="AI274" s="4"/>
      <c r="AJ274" s="12">
        <f t="shared" si="38"/>
        <v>7</v>
      </c>
      <c r="AK274" s="17">
        <f t="shared" si="39"/>
        <v>0.015463069220429362</v>
      </c>
      <c r="AL274" s="30">
        <f t="shared" si="40"/>
        <v>1958.25</v>
      </c>
      <c r="AM274" s="30">
        <f t="shared" si="41"/>
        <v>0</v>
      </c>
    </row>
    <row r="275" spans="1:39" ht="12.75">
      <c r="A275" s="5">
        <v>270</v>
      </c>
      <c r="B275" s="5" t="s">
        <v>52</v>
      </c>
      <c r="C275" s="20" t="s">
        <v>11</v>
      </c>
      <c r="D275" s="4"/>
      <c r="E275" s="4"/>
      <c r="F275" s="4"/>
      <c r="G275" s="42"/>
      <c r="H275" s="42"/>
      <c r="I275" s="4"/>
      <c r="J275" s="4"/>
      <c r="K275" s="1">
        <f t="shared" si="35"/>
        <v>0</v>
      </c>
      <c r="L275" s="4"/>
      <c r="M275" s="4"/>
      <c r="N275" s="25"/>
      <c r="O275" s="1">
        <f t="shared" si="36"/>
        <v>0</v>
      </c>
      <c r="P275" s="42"/>
      <c r="Q275" s="4"/>
      <c r="R275" s="4">
        <f t="shared" si="37"/>
        <v>0</v>
      </c>
      <c r="S275" s="4"/>
      <c r="T275" s="4">
        <v>7</v>
      </c>
      <c r="U275" s="4"/>
      <c r="V275" s="4"/>
      <c r="W275" s="4"/>
      <c r="X275" s="4"/>
      <c r="Y275" s="29"/>
      <c r="Z275" s="39"/>
      <c r="AA275" s="4"/>
      <c r="AB275" s="4"/>
      <c r="AC275" s="5"/>
      <c r="AD275" s="5"/>
      <c r="AE275" s="4"/>
      <c r="AF275" s="4"/>
      <c r="AG275" s="4"/>
      <c r="AH275" s="4"/>
      <c r="AI275" s="4"/>
      <c r="AJ275" s="12">
        <f t="shared" si="38"/>
        <v>7</v>
      </c>
      <c r="AK275" s="17">
        <f t="shared" si="39"/>
        <v>0.015463069220429362</v>
      </c>
      <c r="AL275" s="30">
        <f t="shared" si="40"/>
        <v>1958.25</v>
      </c>
      <c r="AM275" s="30">
        <f t="shared" si="41"/>
        <v>0</v>
      </c>
    </row>
    <row r="276" spans="1:39" ht="12.75">
      <c r="A276" s="5"/>
      <c r="B276" s="5" t="s">
        <v>363</v>
      </c>
      <c r="C276" s="20" t="s">
        <v>8</v>
      </c>
      <c r="D276" s="4"/>
      <c r="E276" s="4"/>
      <c r="F276" s="4"/>
      <c r="G276" s="42"/>
      <c r="H276" s="42"/>
      <c r="I276" s="4"/>
      <c r="J276" s="4"/>
      <c r="K276" s="1">
        <f t="shared" si="35"/>
        <v>0</v>
      </c>
      <c r="L276" s="4"/>
      <c r="M276" s="4"/>
      <c r="N276" s="25"/>
      <c r="O276" s="1">
        <f t="shared" si="36"/>
        <v>0</v>
      </c>
      <c r="P276" s="42"/>
      <c r="Q276" s="4"/>
      <c r="R276" s="4">
        <f t="shared" si="37"/>
        <v>0</v>
      </c>
      <c r="S276" s="4"/>
      <c r="T276" s="4">
        <v>7</v>
      </c>
      <c r="U276" s="4"/>
      <c r="V276" s="4"/>
      <c r="W276" s="4"/>
      <c r="X276" s="4"/>
      <c r="Y276" s="29"/>
      <c r="Z276" s="39"/>
      <c r="AA276" s="4"/>
      <c r="AB276" s="4"/>
      <c r="AC276" s="5"/>
      <c r="AD276" s="5"/>
      <c r="AE276" s="4"/>
      <c r="AF276" s="4"/>
      <c r="AG276" s="4"/>
      <c r="AH276" s="4"/>
      <c r="AI276" s="4"/>
      <c r="AJ276" s="12">
        <f t="shared" si="38"/>
        <v>7</v>
      </c>
      <c r="AK276" s="17">
        <f t="shared" si="39"/>
        <v>0.015463069220429362</v>
      </c>
      <c r="AL276" s="30">
        <f t="shared" si="40"/>
        <v>1958.25</v>
      </c>
      <c r="AM276" s="30">
        <f t="shared" si="41"/>
        <v>0</v>
      </c>
    </row>
    <row r="277" spans="1:39" ht="12.75">
      <c r="A277" s="5">
        <v>272</v>
      </c>
      <c r="B277" s="57" t="s">
        <v>242</v>
      </c>
      <c r="C277" s="20" t="s">
        <v>12</v>
      </c>
      <c r="D277" s="4"/>
      <c r="E277" s="4"/>
      <c r="F277" s="4"/>
      <c r="G277" s="42"/>
      <c r="H277" s="42"/>
      <c r="I277" s="4"/>
      <c r="J277" s="4"/>
      <c r="K277" s="1">
        <f t="shared" si="35"/>
        <v>0</v>
      </c>
      <c r="L277" s="4"/>
      <c r="M277" s="4"/>
      <c r="N277" s="25"/>
      <c r="O277" s="1">
        <f t="shared" si="36"/>
        <v>0</v>
      </c>
      <c r="P277" s="42"/>
      <c r="Q277" s="4"/>
      <c r="R277" s="4">
        <f t="shared" si="37"/>
        <v>0</v>
      </c>
      <c r="S277" s="4"/>
      <c r="T277" s="4">
        <v>6.67</v>
      </c>
      <c r="U277" s="4"/>
      <c r="V277" s="4"/>
      <c r="W277" s="4"/>
      <c r="X277" s="4"/>
      <c r="Y277" s="29"/>
      <c r="Z277" s="39"/>
      <c r="AA277" s="4"/>
      <c r="AB277" s="4"/>
      <c r="AC277" s="5"/>
      <c r="AD277" s="5"/>
      <c r="AE277" s="4"/>
      <c r="AF277" s="4"/>
      <c r="AG277" s="4"/>
      <c r="AH277" s="4"/>
      <c r="AI277" s="4"/>
      <c r="AJ277" s="12">
        <f t="shared" si="38"/>
        <v>6.67</v>
      </c>
      <c r="AK277" s="17">
        <f t="shared" si="39"/>
        <v>0.01473409595718055</v>
      </c>
      <c r="AL277" s="30">
        <f t="shared" si="40"/>
        <v>1958.58</v>
      </c>
      <c r="AM277" s="30">
        <f t="shared" si="41"/>
        <v>0.33000000000000007</v>
      </c>
    </row>
    <row r="278" spans="1:39" ht="12.75">
      <c r="A278" s="5">
        <v>273</v>
      </c>
      <c r="B278" s="5" t="s">
        <v>218</v>
      </c>
      <c r="C278" s="20" t="s">
        <v>14</v>
      </c>
      <c r="D278" s="4"/>
      <c r="E278" s="4"/>
      <c r="F278" s="4"/>
      <c r="G278" s="42"/>
      <c r="H278" s="42"/>
      <c r="I278" s="4"/>
      <c r="J278" s="4"/>
      <c r="K278" s="1">
        <f t="shared" si="35"/>
        <v>0</v>
      </c>
      <c r="L278" s="4"/>
      <c r="M278" s="4"/>
      <c r="N278" s="25"/>
      <c r="O278" s="1">
        <f t="shared" si="36"/>
        <v>0</v>
      </c>
      <c r="P278" s="42"/>
      <c r="Q278" s="4">
        <v>2</v>
      </c>
      <c r="R278" s="4">
        <f t="shared" si="37"/>
        <v>2</v>
      </c>
      <c r="S278" s="4"/>
      <c r="T278" s="4">
        <v>4</v>
      </c>
      <c r="U278" s="4"/>
      <c r="V278" s="4"/>
      <c r="W278" s="4"/>
      <c r="X278" s="4"/>
      <c r="Y278" s="29"/>
      <c r="Z278" s="39"/>
      <c r="AA278" s="4"/>
      <c r="AB278" s="4"/>
      <c r="AC278" s="5"/>
      <c r="AD278" s="5"/>
      <c r="AE278" s="4"/>
      <c r="AF278" s="4"/>
      <c r="AG278" s="4"/>
      <c r="AH278" s="4"/>
      <c r="AI278" s="4"/>
      <c r="AJ278" s="12">
        <f t="shared" si="38"/>
        <v>6</v>
      </c>
      <c r="AK278" s="17">
        <f t="shared" si="39"/>
        <v>0.013254059331796596</v>
      </c>
      <c r="AL278" s="30">
        <f t="shared" si="40"/>
        <v>1959.25</v>
      </c>
      <c r="AM278" s="30">
        <f t="shared" si="41"/>
        <v>0.6699999999999999</v>
      </c>
    </row>
    <row r="279" spans="1:39" ht="12.75">
      <c r="A279" s="5">
        <v>274</v>
      </c>
      <c r="B279" s="5" t="s">
        <v>282</v>
      </c>
      <c r="C279" s="20" t="s">
        <v>8</v>
      </c>
      <c r="D279" s="4"/>
      <c r="E279" s="4"/>
      <c r="F279" s="4"/>
      <c r="G279" s="42"/>
      <c r="H279" s="42"/>
      <c r="I279" s="4"/>
      <c r="J279" s="4"/>
      <c r="K279" s="1">
        <f t="shared" si="35"/>
        <v>0</v>
      </c>
      <c r="L279" s="4"/>
      <c r="M279" s="4"/>
      <c r="N279" s="25"/>
      <c r="O279" s="1">
        <f t="shared" si="36"/>
        <v>0</v>
      </c>
      <c r="P279" s="42"/>
      <c r="Q279" s="4"/>
      <c r="R279" s="4">
        <f t="shared" si="37"/>
        <v>0</v>
      </c>
      <c r="S279" s="4">
        <v>5</v>
      </c>
      <c r="T279" s="4">
        <v>1</v>
      </c>
      <c r="U279" s="4"/>
      <c r="V279" s="4"/>
      <c r="W279" s="4"/>
      <c r="X279" s="4"/>
      <c r="Y279" s="29"/>
      <c r="Z279" s="39"/>
      <c r="AA279" s="4"/>
      <c r="AB279" s="4"/>
      <c r="AC279" s="5"/>
      <c r="AD279" s="5"/>
      <c r="AE279" s="4"/>
      <c r="AF279" s="4"/>
      <c r="AG279" s="4"/>
      <c r="AH279" s="4"/>
      <c r="AI279" s="4"/>
      <c r="AJ279" s="12">
        <f t="shared" si="38"/>
        <v>6</v>
      </c>
      <c r="AK279" s="17">
        <f t="shared" si="39"/>
        <v>0.013254059331796596</v>
      </c>
      <c r="AL279" s="30">
        <f t="shared" si="40"/>
        <v>1959.25</v>
      </c>
      <c r="AM279" s="30">
        <f t="shared" si="41"/>
        <v>0</v>
      </c>
    </row>
    <row r="280" spans="1:39" ht="12.75">
      <c r="A280" s="5">
        <v>275</v>
      </c>
      <c r="B280" s="57" t="s">
        <v>57</v>
      </c>
      <c r="C280" s="20" t="s">
        <v>12</v>
      </c>
      <c r="D280" s="4"/>
      <c r="E280" s="4"/>
      <c r="F280" s="4"/>
      <c r="G280" s="42"/>
      <c r="H280" s="42"/>
      <c r="I280" s="4"/>
      <c r="J280" s="4"/>
      <c r="K280" s="1">
        <f t="shared" si="35"/>
        <v>0</v>
      </c>
      <c r="L280" s="4"/>
      <c r="M280" s="4"/>
      <c r="N280" s="25"/>
      <c r="O280" s="1">
        <f t="shared" si="36"/>
        <v>0</v>
      </c>
      <c r="P280" s="42"/>
      <c r="Q280" s="4"/>
      <c r="R280" s="4">
        <f t="shared" si="37"/>
        <v>0</v>
      </c>
      <c r="S280" s="4"/>
      <c r="T280" s="4">
        <v>6</v>
      </c>
      <c r="U280" s="4"/>
      <c r="V280" s="4"/>
      <c r="W280" s="4"/>
      <c r="X280" s="4"/>
      <c r="Y280" s="29"/>
      <c r="Z280" s="39"/>
      <c r="AA280" s="4"/>
      <c r="AB280" s="4"/>
      <c r="AC280" s="5"/>
      <c r="AD280" s="5"/>
      <c r="AE280" s="4"/>
      <c r="AF280" s="4"/>
      <c r="AG280" s="4"/>
      <c r="AH280" s="4"/>
      <c r="AI280" s="4"/>
      <c r="AJ280" s="12">
        <f t="shared" si="38"/>
        <v>6</v>
      </c>
      <c r="AK280" s="17">
        <f t="shared" si="39"/>
        <v>0.013254059331796596</v>
      </c>
      <c r="AL280" s="30">
        <f t="shared" si="40"/>
        <v>1959.25</v>
      </c>
      <c r="AM280" s="30">
        <f t="shared" si="41"/>
        <v>0</v>
      </c>
    </row>
    <row r="281" spans="1:39" ht="12.75">
      <c r="A281" s="5"/>
      <c r="B281" s="5" t="s">
        <v>280</v>
      </c>
      <c r="C281" s="20" t="s">
        <v>8</v>
      </c>
      <c r="D281" s="4"/>
      <c r="E281" s="4"/>
      <c r="F281" s="4"/>
      <c r="G281" s="42"/>
      <c r="H281" s="42"/>
      <c r="I281" s="4"/>
      <c r="J281" s="4"/>
      <c r="K281" s="1">
        <f t="shared" si="35"/>
        <v>0</v>
      </c>
      <c r="L281" s="4"/>
      <c r="M281" s="4"/>
      <c r="N281" s="25"/>
      <c r="O281" s="1">
        <f t="shared" si="36"/>
        <v>0</v>
      </c>
      <c r="P281" s="42"/>
      <c r="Q281" s="4"/>
      <c r="R281" s="4">
        <f t="shared" si="37"/>
        <v>0</v>
      </c>
      <c r="S281" s="4"/>
      <c r="T281" s="4">
        <v>6</v>
      </c>
      <c r="U281" s="4"/>
      <c r="V281" s="4"/>
      <c r="W281" s="4"/>
      <c r="X281" s="4"/>
      <c r="Y281" s="29"/>
      <c r="Z281" s="39"/>
      <c r="AA281" s="4"/>
      <c r="AB281" s="4"/>
      <c r="AC281" s="5"/>
      <c r="AD281" s="5"/>
      <c r="AE281" s="4"/>
      <c r="AF281" s="4"/>
      <c r="AG281" s="4"/>
      <c r="AH281" s="4"/>
      <c r="AI281" s="4"/>
      <c r="AJ281" s="12">
        <f t="shared" si="38"/>
        <v>6</v>
      </c>
      <c r="AK281" s="17">
        <f t="shared" si="39"/>
        <v>0.013254059331796596</v>
      </c>
      <c r="AL281" s="30">
        <f t="shared" si="40"/>
        <v>1959.25</v>
      </c>
      <c r="AM281" s="30">
        <f t="shared" si="41"/>
        <v>0</v>
      </c>
    </row>
    <row r="282" spans="1:39" ht="12.75">
      <c r="A282" s="5">
        <v>277</v>
      </c>
      <c r="B282" s="5" t="s">
        <v>308</v>
      </c>
      <c r="C282" s="20" t="s">
        <v>1</v>
      </c>
      <c r="D282" s="4"/>
      <c r="E282" s="4"/>
      <c r="F282" s="4"/>
      <c r="G282" s="42"/>
      <c r="H282" s="42"/>
      <c r="I282" s="4"/>
      <c r="J282" s="4"/>
      <c r="K282" s="1">
        <f t="shared" si="35"/>
        <v>0</v>
      </c>
      <c r="L282" s="4"/>
      <c r="M282" s="4"/>
      <c r="N282" s="25">
        <f>8-4</f>
        <v>4</v>
      </c>
      <c r="O282" s="1">
        <f t="shared" si="36"/>
        <v>4</v>
      </c>
      <c r="P282" s="42"/>
      <c r="Q282" s="4"/>
      <c r="R282" s="4">
        <f t="shared" si="37"/>
        <v>0</v>
      </c>
      <c r="S282" s="4"/>
      <c r="T282" s="4">
        <v>1</v>
      </c>
      <c r="U282" s="4"/>
      <c r="V282" s="4"/>
      <c r="W282" s="4"/>
      <c r="X282" s="4"/>
      <c r="Y282" s="29"/>
      <c r="Z282" s="39"/>
      <c r="AA282" s="4"/>
      <c r="AB282" s="4"/>
      <c r="AC282" s="5"/>
      <c r="AD282" s="5"/>
      <c r="AE282" s="4"/>
      <c r="AF282" s="4"/>
      <c r="AG282" s="4"/>
      <c r="AH282" s="4"/>
      <c r="AI282" s="4"/>
      <c r="AJ282" s="12">
        <f t="shared" si="38"/>
        <v>5</v>
      </c>
      <c r="AK282" s="17">
        <f t="shared" si="39"/>
        <v>0.01104504944316383</v>
      </c>
      <c r="AL282" s="30">
        <f t="shared" si="40"/>
        <v>1960.25</v>
      </c>
      <c r="AM282" s="30">
        <f t="shared" si="41"/>
        <v>1</v>
      </c>
    </row>
    <row r="283" spans="1:39" ht="12.75">
      <c r="A283" s="5">
        <v>278</v>
      </c>
      <c r="B283" s="5" t="s">
        <v>279</v>
      </c>
      <c r="C283" s="20" t="s">
        <v>7</v>
      </c>
      <c r="D283" s="4"/>
      <c r="E283" s="4"/>
      <c r="F283" s="4"/>
      <c r="G283" s="42"/>
      <c r="H283" s="42"/>
      <c r="I283" s="4"/>
      <c r="J283" s="4"/>
      <c r="K283" s="1">
        <f t="shared" si="35"/>
        <v>0</v>
      </c>
      <c r="L283" s="4"/>
      <c r="M283" s="4"/>
      <c r="N283" s="25"/>
      <c r="O283" s="1">
        <f t="shared" si="36"/>
        <v>0</v>
      </c>
      <c r="P283" s="42"/>
      <c r="Q283" s="4">
        <v>5</v>
      </c>
      <c r="R283" s="4">
        <f t="shared" si="37"/>
        <v>5</v>
      </c>
      <c r="S283" s="4"/>
      <c r="T283" s="4"/>
      <c r="U283" s="4"/>
      <c r="V283" s="4"/>
      <c r="W283" s="4"/>
      <c r="X283" s="4"/>
      <c r="Y283" s="29"/>
      <c r="Z283" s="39"/>
      <c r="AA283" s="4"/>
      <c r="AB283" s="4"/>
      <c r="AC283" s="5"/>
      <c r="AD283" s="5"/>
      <c r="AE283" s="4"/>
      <c r="AF283" s="4"/>
      <c r="AG283" s="4"/>
      <c r="AH283" s="4"/>
      <c r="AI283" s="4"/>
      <c r="AJ283" s="12">
        <f t="shared" si="38"/>
        <v>5</v>
      </c>
      <c r="AK283" s="17">
        <f t="shared" si="39"/>
        <v>0.01104504944316383</v>
      </c>
      <c r="AL283" s="30">
        <f t="shared" si="40"/>
        <v>1960.25</v>
      </c>
      <c r="AM283" s="30">
        <f t="shared" si="41"/>
        <v>0</v>
      </c>
    </row>
    <row r="284" spans="1:39" ht="12.75">
      <c r="A284" s="5"/>
      <c r="B284" s="5" t="s">
        <v>234</v>
      </c>
      <c r="C284" s="20" t="s">
        <v>14</v>
      </c>
      <c r="D284" s="4"/>
      <c r="E284" s="4"/>
      <c r="F284" s="4"/>
      <c r="G284" s="42"/>
      <c r="H284" s="42"/>
      <c r="I284" s="4"/>
      <c r="J284" s="4"/>
      <c r="K284" s="1">
        <f t="shared" si="35"/>
        <v>0</v>
      </c>
      <c r="L284" s="4"/>
      <c r="M284" s="4"/>
      <c r="N284" s="25"/>
      <c r="O284" s="1">
        <f t="shared" si="36"/>
        <v>0</v>
      </c>
      <c r="P284" s="42"/>
      <c r="Q284" s="4">
        <v>5</v>
      </c>
      <c r="R284" s="4">
        <f t="shared" si="37"/>
        <v>5</v>
      </c>
      <c r="S284" s="4"/>
      <c r="T284" s="4"/>
      <c r="U284" s="4"/>
      <c r="V284" s="4"/>
      <c r="W284" s="4"/>
      <c r="X284" s="4"/>
      <c r="Y284" s="29"/>
      <c r="Z284" s="39"/>
      <c r="AA284" s="4"/>
      <c r="AB284" s="4"/>
      <c r="AC284" s="5"/>
      <c r="AD284" s="5"/>
      <c r="AE284" s="4"/>
      <c r="AF284" s="4"/>
      <c r="AG284" s="4"/>
      <c r="AH284" s="4"/>
      <c r="AI284" s="4"/>
      <c r="AJ284" s="12">
        <f t="shared" si="38"/>
        <v>5</v>
      </c>
      <c r="AK284" s="17">
        <f t="shared" si="39"/>
        <v>0.01104504944316383</v>
      </c>
      <c r="AL284" s="30">
        <f t="shared" si="40"/>
        <v>1960.25</v>
      </c>
      <c r="AM284" s="30">
        <f t="shared" si="41"/>
        <v>0</v>
      </c>
    </row>
    <row r="285" spans="1:39" ht="12.75">
      <c r="A285" s="5">
        <v>280</v>
      </c>
      <c r="B285" s="5" t="s">
        <v>268</v>
      </c>
      <c r="C285" s="20" t="s">
        <v>13</v>
      </c>
      <c r="D285" s="4"/>
      <c r="E285" s="4"/>
      <c r="F285" s="4"/>
      <c r="G285" s="42"/>
      <c r="H285" s="42"/>
      <c r="I285" s="4"/>
      <c r="J285" s="4"/>
      <c r="K285" s="1">
        <f t="shared" si="35"/>
        <v>0</v>
      </c>
      <c r="L285" s="4"/>
      <c r="M285" s="4"/>
      <c r="N285" s="25"/>
      <c r="O285" s="1">
        <f t="shared" si="36"/>
        <v>0</v>
      </c>
      <c r="P285" s="42"/>
      <c r="Q285" s="4">
        <v>2</v>
      </c>
      <c r="R285" s="4">
        <f t="shared" si="37"/>
        <v>2</v>
      </c>
      <c r="S285" s="4">
        <v>3</v>
      </c>
      <c r="T285" s="4"/>
      <c r="U285" s="4"/>
      <c r="V285" s="4"/>
      <c r="W285" s="4"/>
      <c r="X285" s="4"/>
      <c r="Y285" s="29"/>
      <c r="Z285" s="39"/>
      <c r="AA285" s="4"/>
      <c r="AB285" s="4"/>
      <c r="AC285" s="5"/>
      <c r="AD285" s="5"/>
      <c r="AE285" s="4"/>
      <c r="AF285" s="4"/>
      <c r="AG285" s="4"/>
      <c r="AH285" s="4"/>
      <c r="AI285" s="4"/>
      <c r="AJ285" s="12">
        <f t="shared" si="38"/>
        <v>5</v>
      </c>
      <c r="AK285" s="17">
        <f t="shared" si="39"/>
        <v>0.01104504944316383</v>
      </c>
      <c r="AL285" s="30">
        <f t="shared" si="40"/>
        <v>1960.25</v>
      </c>
      <c r="AM285" s="30">
        <f t="shared" si="41"/>
        <v>0</v>
      </c>
    </row>
    <row r="286" spans="1:39" ht="12.75">
      <c r="A286" s="5">
        <v>281</v>
      </c>
      <c r="B286" s="5" t="s">
        <v>331</v>
      </c>
      <c r="C286" s="20" t="s">
        <v>1</v>
      </c>
      <c r="D286" s="4"/>
      <c r="E286" s="4"/>
      <c r="F286" s="4"/>
      <c r="G286" s="42"/>
      <c r="H286" s="42"/>
      <c r="I286" s="4"/>
      <c r="J286" s="4"/>
      <c r="K286" s="1">
        <f t="shared" si="35"/>
        <v>0</v>
      </c>
      <c r="L286" s="4"/>
      <c r="M286" s="4"/>
      <c r="N286" s="25"/>
      <c r="O286" s="1">
        <f t="shared" si="36"/>
        <v>0</v>
      </c>
      <c r="P286" s="42"/>
      <c r="Q286" s="4"/>
      <c r="R286" s="4">
        <f t="shared" si="37"/>
        <v>0</v>
      </c>
      <c r="S286" s="4">
        <f>10-5</f>
        <v>5</v>
      </c>
      <c r="T286" s="4"/>
      <c r="U286" s="4"/>
      <c r="V286" s="4"/>
      <c r="W286" s="4"/>
      <c r="X286" s="4"/>
      <c r="Y286" s="29"/>
      <c r="Z286" s="39"/>
      <c r="AA286" s="4"/>
      <c r="AB286" s="4"/>
      <c r="AC286" s="5"/>
      <c r="AD286" s="5"/>
      <c r="AE286" s="4"/>
      <c r="AF286" s="4"/>
      <c r="AG286" s="4"/>
      <c r="AH286" s="4"/>
      <c r="AI286" s="4"/>
      <c r="AJ286" s="12">
        <f t="shared" si="38"/>
        <v>5</v>
      </c>
      <c r="AK286" s="17">
        <f t="shared" si="39"/>
        <v>0.01104504944316383</v>
      </c>
      <c r="AL286" s="30">
        <f t="shared" si="40"/>
        <v>1960.25</v>
      </c>
      <c r="AM286" s="30">
        <f t="shared" si="41"/>
        <v>0</v>
      </c>
    </row>
    <row r="287" spans="1:39" ht="12.75">
      <c r="A287" s="5"/>
      <c r="B287" s="5" t="s">
        <v>38</v>
      </c>
      <c r="C287" s="20" t="s">
        <v>14</v>
      </c>
      <c r="D287" s="4"/>
      <c r="E287" s="4"/>
      <c r="F287" s="4"/>
      <c r="G287" s="42"/>
      <c r="H287" s="42"/>
      <c r="I287" s="4"/>
      <c r="J287" s="4"/>
      <c r="K287" s="1">
        <f t="shared" si="35"/>
        <v>0</v>
      </c>
      <c r="L287" s="4"/>
      <c r="M287" s="4"/>
      <c r="N287" s="25"/>
      <c r="O287" s="1">
        <f t="shared" si="36"/>
        <v>0</v>
      </c>
      <c r="P287" s="42"/>
      <c r="Q287" s="4"/>
      <c r="R287" s="4">
        <f t="shared" si="37"/>
        <v>0</v>
      </c>
      <c r="S287" s="4">
        <v>5</v>
      </c>
      <c r="T287" s="4"/>
      <c r="U287" s="4"/>
      <c r="V287" s="4"/>
      <c r="W287" s="4"/>
      <c r="X287" s="4"/>
      <c r="Y287" s="29"/>
      <c r="Z287" s="39"/>
      <c r="AA287" s="4"/>
      <c r="AB287" s="4"/>
      <c r="AC287" s="5"/>
      <c r="AD287" s="5"/>
      <c r="AE287" s="4"/>
      <c r="AF287" s="4"/>
      <c r="AG287" s="4"/>
      <c r="AH287" s="4"/>
      <c r="AI287" s="4"/>
      <c r="AJ287" s="12">
        <f t="shared" si="38"/>
        <v>5</v>
      </c>
      <c r="AK287" s="17">
        <f t="shared" si="39"/>
        <v>0.01104504944316383</v>
      </c>
      <c r="AL287" s="30">
        <f t="shared" si="40"/>
        <v>1960.25</v>
      </c>
      <c r="AM287" s="30">
        <f t="shared" si="41"/>
        <v>0</v>
      </c>
    </row>
    <row r="288" spans="1:39" ht="12.75">
      <c r="A288" s="5">
        <v>283</v>
      </c>
      <c r="B288" s="57" t="s">
        <v>312</v>
      </c>
      <c r="C288" s="20" t="s">
        <v>12</v>
      </c>
      <c r="D288" s="4"/>
      <c r="E288" s="4"/>
      <c r="F288" s="4"/>
      <c r="G288" s="42"/>
      <c r="H288" s="42"/>
      <c r="I288" s="4"/>
      <c r="J288" s="4"/>
      <c r="K288" s="1">
        <f t="shared" si="35"/>
        <v>0</v>
      </c>
      <c r="L288" s="4"/>
      <c r="M288" s="4"/>
      <c r="N288" s="25"/>
      <c r="O288" s="1">
        <f t="shared" si="36"/>
        <v>0</v>
      </c>
      <c r="P288" s="42"/>
      <c r="Q288" s="4"/>
      <c r="R288" s="4">
        <f t="shared" si="37"/>
        <v>0</v>
      </c>
      <c r="S288" s="4">
        <v>3</v>
      </c>
      <c r="T288" s="4"/>
      <c r="U288" s="4"/>
      <c r="V288" s="4"/>
      <c r="W288" s="4"/>
      <c r="X288" s="4">
        <v>2</v>
      </c>
      <c r="Y288" s="29"/>
      <c r="Z288" s="39"/>
      <c r="AA288" s="4"/>
      <c r="AB288" s="4"/>
      <c r="AC288" s="5"/>
      <c r="AD288" s="5"/>
      <c r="AE288" s="4"/>
      <c r="AF288" s="4"/>
      <c r="AG288" s="4"/>
      <c r="AH288" s="4"/>
      <c r="AI288" s="4"/>
      <c r="AJ288" s="12">
        <f t="shared" si="38"/>
        <v>5</v>
      </c>
      <c r="AK288" s="17">
        <f t="shared" si="39"/>
        <v>0.01104504944316383</v>
      </c>
      <c r="AL288" s="30">
        <f t="shared" si="40"/>
        <v>1960.25</v>
      </c>
      <c r="AM288" s="30">
        <f t="shared" si="41"/>
        <v>0</v>
      </c>
    </row>
    <row r="289" spans="1:39" ht="12.75">
      <c r="A289" s="5">
        <v>284</v>
      </c>
      <c r="B289" s="5" t="s">
        <v>384</v>
      </c>
      <c r="C289" s="20" t="s">
        <v>0</v>
      </c>
      <c r="D289" s="4"/>
      <c r="E289" s="4"/>
      <c r="F289" s="4"/>
      <c r="G289" s="42"/>
      <c r="H289" s="42"/>
      <c r="I289" s="4"/>
      <c r="J289" s="4"/>
      <c r="K289" s="1">
        <f t="shared" si="35"/>
        <v>0</v>
      </c>
      <c r="L289" s="4"/>
      <c r="M289" s="4"/>
      <c r="N289" s="25"/>
      <c r="O289" s="1">
        <f t="shared" si="36"/>
        <v>0</v>
      </c>
      <c r="P289" s="42"/>
      <c r="Q289" s="4"/>
      <c r="R289" s="4">
        <f t="shared" si="37"/>
        <v>0</v>
      </c>
      <c r="S289" s="4"/>
      <c r="T289" s="4">
        <v>5</v>
      </c>
      <c r="U289" s="4"/>
      <c r="V289" s="4"/>
      <c r="W289" s="4"/>
      <c r="X289" s="4"/>
      <c r="Y289" s="29"/>
      <c r="Z289" s="39"/>
      <c r="AA289" s="4"/>
      <c r="AB289" s="4"/>
      <c r="AC289" s="5"/>
      <c r="AD289" s="5"/>
      <c r="AE289" s="4"/>
      <c r="AF289" s="4"/>
      <c r="AG289" s="4"/>
      <c r="AH289" s="4"/>
      <c r="AI289" s="4"/>
      <c r="AJ289" s="12">
        <f t="shared" si="38"/>
        <v>5</v>
      </c>
      <c r="AK289" s="17">
        <f t="shared" si="39"/>
        <v>0.01104504944316383</v>
      </c>
      <c r="AL289" s="30">
        <f t="shared" si="40"/>
        <v>1960.25</v>
      </c>
      <c r="AM289" s="30">
        <f t="shared" si="41"/>
        <v>0</v>
      </c>
    </row>
    <row r="290" spans="1:39" ht="12.75">
      <c r="A290" s="5"/>
      <c r="B290" s="5" t="s">
        <v>207</v>
      </c>
      <c r="C290" s="20" t="s">
        <v>2</v>
      </c>
      <c r="D290" s="4"/>
      <c r="E290" s="4"/>
      <c r="F290" s="4"/>
      <c r="G290" s="42"/>
      <c r="H290" s="42"/>
      <c r="I290" s="4"/>
      <c r="J290" s="4"/>
      <c r="K290" s="1">
        <f t="shared" si="35"/>
        <v>0</v>
      </c>
      <c r="L290" s="4"/>
      <c r="M290" s="4"/>
      <c r="N290" s="25"/>
      <c r="O290" s="1">
        <f t="shared" si="36"/>
        <v>0</v>
      </c>
      <c r="P290" s="42"/>
      <c r="Q290" s="4"/>
      <c r="R290" s="4">
        <f t="shared" si="37"/>
        <v>0</v>
      </c>
      <c r="S290" s="4"/>
      <c r="T290" s="4">
        <v>5</v>
      </c>
      <c r="U290" s="4"/>
      <c r="V290" s="4"/>
      <c r="W290" s="4"/>
      <c r="X290" s="4"/>
      <c r="Y290" s="29"/>
      <c r="Z290" s="39"/>
      <c r="AA290" s="4"/>
      <c r="AB290" s="4"/>
      <c r="AC290" s="5"/>
      <c r="AD290" s="5"/>
      <c r="AE290" s="4"/>
      <c r="AF290" s="4"/>
      <c r="AG290" s="4"/>
      <c r="AH290" s="4"/>
      <c r="AI290" s="4"/>
      <c r="AJ290" s="12">
        <f t="shared" si="38"/>
        <v>5</v>
      </c>
      <c r="AK290" s="17">
        <f t="shared" si="39"/>
        <v>0.01104504944316383</v>
      </c>
      <c r="AL290" s="30">
        <f t="shared" si="40"/>
        <v>1960.25</v>
      </c>
      <c r="AM290" s="30">
        <f t="shared" si="41"/>
        <v>0</v>
      </c>
    </row>
    <row r="291" spans="1:39" ht="12.75">
      <c r="A291" s="5"/>
      <c r="B291" s="5" t="s">
        <v>178</v>
      </c>
      <c r="C291" s="20" t="s">
        <v>4</v>
      </c>
      <c r="D291" s="4"/>
      <c r="E291" s="4"/>
      <c r="F291" s="4"/>
      <c r="G291" s="42"/>
      <c r="H291" s="42"/>
      <c r="I291" s="4"/>
      <c r="J291" s="4"/>
      <c r="K291" s="1">
        <f t="shared" si="35"/>
        <v>0</v>
      </c>
      <c r="L291" s="4"/>
      <c r="M291" s="4"/>
      <c r="N291" s="25"/>
      <c r="O291" s="1">
        <f t="shared" si="36"/>
        <v>0</v>
      </c>
      <c r="P291" s="42"/>
      <c r="Q291" s="4"/>
      <c r="R291" s="4">
        <f t="shared" si="37"/>
        <v>0</v>
      </c>
      <c r="S291" s="4"/>
      <c r="T291" s="4">
        <v>5</v>
      </c>
      <c r="U291" s="4"/>
      <c r="V291" s="4"/>
      <c r="W291" s="4"/>
      <c r="X291" s="4"/>
      <c r="Y291" s="29"/>
      <c r="Z291" s="39"/>
      <c r="AA291" s="4"/>
      <c r="AB291" s="4"/>
      <c r="AC291" s="5"/>
      <c r="AD291" s="5"/>
      <c r="AE291" s="4"/>
      <c r="AF291" s="4"/>
      <c r="AG291" s="4"/>
      <c r="AH291" s="4"/>
      <c r="AI291" s="4"/>
      <c r="AJ291" s="12">
        <f t="shared" si="38"/>
        <v>5</v>
      </c>
      <c r="AK291" s="17">
        <f t="shared" si="39"/>
        <v>0.01104504944316383</v>
      </c>
      <c r="AL291" s="30">
        <f t="shared" si="40"/>
        <v>1960.25</v>
      </c>
      <c r="AM291" s="30">
        <f t="shared" si="41"/>
        <v>0</v>
      </c>
    </row>
    <row r="292" spans="1:39" ht="12.75">
      <c r="A292" s="5">
        <v>287</v>
      </c>
      <c r="B292" s="5" t="s">
        <v>243</v>
      </c>
      <c r="C292" s="20" t="s">
        <v>4</v>
      </c>
      <c r="D292" s="4"/>
      <c r="E292" s="4"/>
      <c r="F292" s="4"/>
      <c r="G292" s="42"/>
      <c r="H292" s="42"/>
      <c r="I292" s="4"/>
      <c r="J292" s="4"/>
      <c r="K292" s="1">
        <f t="shared" si="35"/>
        <v>0</v>
      </c>
      <c r="L292" s="4"/>
      <c r="M292" s="4"/>
      <c r="N292" s="25"/>
      <c r="O292" s="1">
        <f t="shared" si="36"/>
        <v>0</v>
      </c>
      <c r="P292" s="42"/>
      <c r="Q292" s="4"/>
      <c r="R292" s="4">
        <f t="shared" si="37"/>
        <v>0</v>
      </c>
      <c r="S292" s="4">
        <v>1</v>
      </c>
      <c r="T292" s="4">
        <v>3.67</v>
      </c>
      <c r="U292" s="4"/>
      <c r="V292" s="4"/>
      <c r="W292" s="4"/>
      <c r="X292" s="4"/>
      <c r="Y292" s="29"/>
      <c r="Z292" s="39"/>
      <c r="AA292" s="4"/>
      <c r="AB292" s="4"/>
      <c r="AC292" s="5"/>
      <c r="AD292" s="5"/>
      <c r="AE292" s="4"/>
      <c r="AF292" s="4"/>
      <c r="AG292" s="4"/>
      <c r="AH292" s="4"/>
      <c r="AI292" s="4"/>
      <c r="AJ292" s="12">
        <f t="shared" si="38"/>
        <v>4.67</v>
      </c>
      <c r="AK292" s="17">
        <f t="shared" si="39"/>
        <v>0.010316076179915017</v>
      </c>
      <c r="AL292" s="30">
        <f t="shared" si="40"/>
        <v>1960.58</v>
      </c>
      <c r="AM292" s="30">
        <f t="shared" si="41"/>
        <v>0.33000000000000007</v>
      </c>
    </row>
    <row r="293" spans="1:39" ht="12.75">
      <c r="A293" s="5">
        <v>288</v>
      </c>
      <c r="B293" s="5" t="s">
        <v>232</v>
      </c>
      <c r="C293" s="20" t="s">
        <v>9</v>
      </c>
      <c r="D293" s="4"/>
      <c r="E293" s="4"/>
      <c r="F293" s="4"/>
      <c r="G293" s="42"/>
      <c r="H293" s="42"/>
      <c r="I293" s="4"/>
      <c r="J293" s="4"/>
      <c r="K293" s="1">
        <f t="shared" si="35"/>
        <v>0</v>
      </c>
      <c r="L293" s="4"/>
      <c r="M293" s="4"/>
      <c r="N293" s="25"/>
      <c r="O293" s="1">
        <f t="shared" si="36"/>
        <v>0</v>
      </c>
      <c r="P293" s="42"/>
      <c r="Q293" s="4"/>
      <c r="R293" s="4">
        <f t="shared" si="37"/>
        <v>0</v>
      </c>
      <c r="S293" s="4"/>
      <c r="T293" s="4"/>
      <c r="U293" s="4"/>
      <c r="V293" s="4"/>
      <c r="W293" s="4"/>
      <c r="X293" s="4">
        <v>4.5</v>
      </c>
      <c r="Y293" s="29"/>
      <c r="Z293" s="39"/>
      <c r="AA293" s="4"/>
      <c r="AB293" s="4"/>
      <c r="AC293" s="5"/>
      <c r="AD293" s="5"/>
      <c r="AE293" s="4"/>
      <c r="AF293" s="4"/>
      <c r="AG293" s="4"/>
      <c r="AH293" s="4"/>
      <c r="AI293" s="4"/>
      <c r="AJ293" s="12">
        <f t="shared" si="38"/>
        <v>4.5</v>
      </c>
      <c r="AK293" s="17">
        <f t="shared" si="39"/>
        <v>0.009940544498847447</v>
      </c>
      <c r="AL293" s="30">
        <f t="shared" si="40"/>
        <v>1960.75</v>
      </c>
      <c r="AM293" s="30">
        <f t="shared" si="41"/>
        <v>0.16999999999999993</v>
      </c>
    </row>
    <row r="294" spans="1:39" ht="12.75">
      <c r="A294" s="5">
        <v>289</v>
      </c>
      <c r="B294" s="5" t="s">
        <v>201</v>
      </c>
      <c r="C294" s="20" t="s">
        <v>5</v>
      </c>
      <c r="D294" s="4"/>
      <c r="E294" s="4"/>
      <c r="F294" s="4"/>
      <c r="G294" s="42"/>
      <c r="H294" s="42"/>
      <c r="I294" s="4">
        <v>1</v>
      </c>
      <c r="J294" s="4"/>
      <c r="K294" s="1">
        <f t="shared" si="35"/>
        <v>1</v>
      </c>
      <c r="L294" s="4"/>
      <c r="M294" s="4"/>
      <c r="N294" s="25"/>
      <c r="O294" s="1">
        <f t="shared" si="36"/>
        <v>0</v>
      </c>
      <c r="P294" s="42"/>
      <c r="Q294" s="4"/>
      <c r="R294" s="4">
        <f t="shared" si="37"/>
        <v>0</v>
      </c>
      <c r="S294" s="4"/>
      <c r="T294" s="4">
        <v>3</v>
      </c>
      <c r="U294" s="4"/>
      <c r="V294" s="4"/>
      <c r="W294" s="4"/>
      <c r="X294" s="4"/>
      <c r="Y294" s="29"/>
      <c r="Z294" s="39"/>
      <c r="AA294" s="4"/>
      <c r="AB294" s="4"/>
      <c r="AC294" s="5"/>
      <c r="AD294" s="5"/>
      <c r="AE294" s="4"/>
      <c r="AF294" s="4"/>
      <c r="AG294" s="4"/>
      <c r="AH294" s="4"/>
      <c r="AI294" s="4"/>
      <c r="AJ294" s="12">
        <f t="shared" si="38"/>
        <v>4</v>
      </c>
      <c r="AK294" s="17">
        <f t="shared" si="39"/>
        <v>0.008836039554531064</v>
      </c>
      <c r="AL294" s="30">
        <f t="shared" si="40"/>
        <v>1961.25</v>
      </c>
      <c r="AM294" s="30">
        <f t="shared" si="41"/>
        <v>0.5</v>
      </c>
    </row>
    <row r="295" spans="1:39" ht="12.75">
      <c r="A295" s="5">
        <v>290</v>
      </c>
      <c r="B295" s="5" t="s">
        <v>175</v>
      </c>
      <c r="C295" s="20" t="s">
        <v>7</v>
      </c>
      <c r="D295" s="4"/>
      <c r="E295" s="4"/>
      <c r="F295" s="4"/>
      <c r="G295" s="42"/>
      <c r="H295" s="42"/>
      <c r="I295" s="4"/>
      <c r="J295" s="4"/>
      <c r="K295" s="1">
        <f t="shared" si="35"/>
        <v>0</v>
      </c>
      <c r="L295" s="4"/>
      <c r="M295" s="4"/>
      <c r="N295" s="25"/>
      <c r="O295" s="1">
        <f t="shared" si="36"/>
        <v>0</v>
      </c>
      <c r="P295" s="42"/>
      <c r="Q295" s="4">
        <v>4</v>
      </c>
      <c r="R295" s="4">
        <f t="shared" si="37"/>
        <v>4</v>
      </c>
      <c r="S295" s="4"/>
      <c r="T295" s="4"/>
      <c r="U295" s="4"/>
      <c r="V295" s="4"/>
      <c r="W295" s="4"/>
      <c r="X295" s="4"/>
      <c r="Y295" s="29"/>
      <c r="Z295" s="39"/>
      <c r="AA295" s="4"/>
      <c r="AB295" s="4"/>
      <c r="AC295" s="5"/>
      <c r="AD295" s="5"/>
      <c r="AE295" s="4"/>
      <c r="AF295" s="4"/>
      <c r="AG295" s="4"/>
      <c r="AH295" s="4"/>
      <c r="AI295" s="4"/>
      <c r="AJ295" s="12">
        <f t="shared" si="38"/>
        <v>4</v>
      </c>
      <c r="AK295" s="17">
        <f t="shared" si="39"/>
        <v>0.008836039554531064</v>
      </c>
      <c r="AL295" s="30">
        <f t="shared" si="40"/>
        <v>1961.25</v>
      </c>
      <c r="AM295" s="30">
        <f t="shared" si="41"/>
        <v>0</v>
      </c>
    </row>
    <row r="296" spans="1:39" ht="12.75">
      <c r="A296" s="5">
        <v>291</v>
      </c>
      <c r="B296" s="5" t="s">
        <v>245</v>
      </c>
      <c r="C296" s="20" t="s">
        <v>0</v>
      </c>
      <c r="D296" s="4"/>
      <c r="E296" s="4"/>
      <c r="F296" s="4"/>
      <c r="G296" s="42"/>
      <c r="H296" s="42"/>
      <c r="I296" s="4"/>
      <c r="J296" s="4"/>
      <c r="K296" s="1">
        <f t="shared" si="35"/>
        <v>0</v>
      </c>
      <c r="L296" s="4"/>
      <c r="M296" s="4"/>
      <c r="N296" s="25"/>
      <c r="O296" s="1">
        <f t="shared" si="36"/>
        <v>0</v>
      </c>
      <c r="P296" s="42"/>
      <c r="Q296" s="4"/>
      <c r="R296" s="4">
        <f t="shared" si="37"/>
        <v>0</v>
      </c>
      <c r="S296" s="4">
        <v>4</v>
      </c>
      <c r="T296" s="4"/>
      <c r="U296" s="4"/>
      <c r="V296" s="4"/>
      <c r="W296" s="4"/>
      <c r="X296" s="4"/>
      <c r="Y296" s="29"/>
      <c r="Z296" s="39"/>
      <c r="AA296" s="4"/>
      <c r="AB296" s="4"/>
      <c r="AC296" s="5"/>
      <c r="AD296" s="5"/>
      <c r="AE296" s="4"/>
      <c r="AF296" s="4"/>
      <c r="AG296" s="4"/>
      <c r="AH296" s="4"/>
      <c r="AI296" s="4"/>
      <c r="AJ296" s="12">
        <f t="shared" si="38"/>
        <v>4</v>
      </c>
      <c r="AK296" s="17">
        <f t="shared" si="39"/>
        <v>0.008836039554531064</v>
      </c>
      <c r="AL296" s="30">
        <f t="shared" si="40"/>
        <v>1961.25</v>
      </c>
      <c r="AM296" s="30">
        <f t="shared" si="41"/>
        <v>0</v>
      </c>
    </row>
    <row r="297" spans="1:39" ht="12.75">
      <c r="A297" s="5"/>
      <c r="B297" s="5" t="s">
        <v>318</v>
      </c>
      <c r="C297" s="20" t="s">
        <v>7</v>
      </c>
      <c r="D297" s="4"/>
      <c r="E297" s="4"/>
      <c r="F297" s="4"/>
      <c r="G297" s="42"/>
      <c r="H297" s="42"/>
      <c r="I297" s="4"/>
      <c r="J297" s="4"/>
      <c r="K297" s="1">
        <f t="shared" si="35"/>
        <v>0</v>
      </c>
      <c r="L297" s="4"/>
      <c r="M297" s="4"/>
      <c r="N297" s="25"/>
      <c r="O297" s="1">
        <f t="shared" si="36"/>
        <v>0</v>
      </c>
      <c r="P297" s="42"/>
      <c r="Q297" s="4"/>
      <c r="R297" s="4">
        <f t="shared" si="37"/>
        <v>0</v>
      </c>
      <c r="S297" s="4">
        <v>4</v>
      </c>
      <c r="T297" s="4"/>
      <c r="U297" s="4"/>
      <c r="V297" s="4"/>
      <c r="W297" s="4"/>
      <c r="X297" s="4"/>
      <c r="Y297" s="29"/>
      <c r="Z297" s="39"/>
      <c r="AA297" s="4"/>
      <c r="AB297" s="4"/>
      <c r="AC297" s="5"/>
      <c r="AD297" s="5"/>
      <c r="AE297" s="4"/>
      <c r="AF297" s="4"/>
      <c r="AG297" s="4"/>
      <c r="AH297" s="4"/>
      <c r="AI297" s="4"/>
      <c r="AJ297" s="12">
        <f t="shared" si="38"/>
        <v>4</v>
      </c>
      <c r="AK297" s="17">
        <f t="shared" si="39"/>
        <v>0.008836039554531064</v>
      </c>
      <c r="AL297" s="30">
        <f t="shared" si="40"/>
        <v>1961.25</v>
      </c>
      <c r="AM297" s="30">
        <f t="shared" si="41"/>
        <v>0</v>
      </c>
    </row>
    <row r="298" spans="1:39" ht="12.75">
      <c r="A298" s="5"/>
      <c r="B298" s="5" t="s">
        <v>334</v>
      </c>
      <c r="C298" s="20" t="s">
        <v>14</v>
      </c>
      <c r="D298" s="4"/>
      <c r="E298" s="4"/>
      <c r="F298" s="4"/>
      <c r="G298" s="42"/>
      <c r="H298" s="42"/>
      <c r="I298" s="4"/>
      <c r="J298" s="4"/>
      <c r="K298" s="1">
        <f t="shared" si="35"/>
        <v>0</v>
      </c>
      <c r="L298" s="4"/>
      <c r="M298" s="4"/>
      <c r="N298" s="25"/>
      <c r="O298" s="1">
        <f t="shared" si="36"/>
        <v>0</v>
      </c>
      <c r="P298" s="42"/>
      <c r="Q298" s="4"/>
      <c r="R298" s="4">
        <f t="shared" si="37"/>
        <v>0</v>
      </c>
      <c r="S298" s="4">
        <v>4</v>
      </c>
      <c r="T298" s="4"/>
      <c r="U298" s="4"/>
      <c r="V298" s="4"/>
      <c r="W298" s="4"/>
      <c r="X298" s="4"/>
      <c r="Y298" s="29"/>
      <c r="Z298" s="39"/>
      <c r="AA298" s="4"/>
      <c r="AB298" s="4"/>
      <c r="AC298" s="5"/>
      <c r="AD298" s="5"/>
      <c r="AE298" s="4"/>
      <c r="AF298" s="4"/>
      <c r="AG298" s="4"/>
      <c r="AH298" s="4"/>
      <c r="AI298" s="4"/>
      <c r="AJ298" s="12">
        <f t="shared" si="38"/>
        <v>4</v>
      </c>
      <c r="AK298" s="17">
        <f t="shared" si="39"/>
        <v>0.008836039554531064</v>
      </c>
      <c r="AL298" s="30">
        <f t="shared" si="40"/>
        <v>1961.25</v>
      </c>
      <c r="AM298" s="30">
        <f t="shared" si="41"/>
        <v>0</v>
      </c>
    </row>
    <row r="299" spans="1:39" ht="12.75">
      <c r="A299" s="5">
        <v>294</v>
      </c>
      <c r="B299" s="5" t="s">
        <v>305</v>
      </c>
      <c r="C299" s="20" t="s">
        <v>8</v>
      </c>
      <c r="D299" s="4"/>
      <c r="E299" s="4"/>
      <c r="F299" s="4"/>
      <c r="G299" s="42"/>
      <c r="H299" s="42"/>
      <c r="I299" s="4"/>
      <c r="J299" s="4"/>
      <c r="K299" s="1">
        <f t="shared" si="35"/>
        <v>0</v>
      </c>
      <c r="L299" s="4"/>
      <c r="M299" s="4"/>
      <c r="N299" s="25"/>
      <c r="O299" s="1">
        <f t="shared" si="36"/>
        <v>0</v>
      </c>
      <c r="P299" s="42"/>
      <c r="Q299" s="4"/>
      <c r="R299" s="4">
        <f t="shared" si="37"/>
        <v>0</v>
      </c>
      <c r="S299" s="4">
        <v>3</v>
      </c>
      <c r="T299" s="4">
        <v>1</v>
      </c>
      <c r="U299" s="4"/>
      <c r="V299" s="4"/>
      <c r="W299" s="4"/>
      <c r="X299" s="4"/>
      <c r="Y299" s="29"/>
      <c r="Z299" s="39"/>
      <c r="AA299" s="4"/>
      <c r="AB299" s="4"/>
      <c r="AC299" s="5"/>
      <c r="AD299" s="5"/>
      <c r="AE299" s="4"/>
      <c r="AF299" s="4"/>
      <c r="AG299" s="4"/>
      <c r="AH299" s="4"/>
      <c r="AI299" s="4"/>
      <c r="AJ299" s="12">
        <f t="shared" si="38"/>
        <v>4</v>
      </c>
      <c r="AK299" s="17">
        <f t="shared" si="39"/>
        <v>0.008836039554531064</v>
      </c>
      <c r="AL299" s="30">
        <f t="shared" si="40"/>
        <v>1961.25</v>
      </c>
      <c r="AM299" s="30">
        <f t="shared" si="41"/>
        <v>0</v>
      </c>
    </row>
    <row r="300" spans="1:39" ht="12.75">
      <c r="A300" s="5">
        <v>295</v>
      </c>
      <c r="B300" s="5" t="s">
        <v>247</v>
      </c>
      <c r="C300" s="20" t="s">
        <v>10</v>
      </c>
      <c r="D300" s="4"/>
      <c r="E300" s="4"/>
      <c r="F300" s="4"/>
      <c r="G300" s="42"/>
      <c r="H300" s="42"/>
      <c r="I300" s="4"/>
      <c r="J300" s="4"/>
      <c r="K300" s="1">
        <f t="shared" si="35"/>
        <v>0</v>
      </c>
      <c r="L300" s="4"/>
      <c r="M300" s="4"/>
      <c r="N300" s="25"/>
      <c r="O300" s="1">
        <f t="shared" si="36"/>
        <v>0</v>
      </c>
      <c r="P300" s="42"/>
      <c r="Q300" s="4"/>
      <c r="R300" s="4">
        <f t="shared" si="37"/>
        <v>0</v>
      </c>
      <c r="S300" s="4"/>
      <c r="T300" s="4">
        <v>4</v>
      </c>
      <c r="U300" s="4"/>
      <c r="V300" s="4"/>
      <c r="W300" s="4"/>
      <c r="X300" s="4"/>
      <c r="Y300" s="29"/>
      <c r="Z300" s="39"/>
      <c r="AA300" s="4"/>
      <c r="AB300" s="4"/>
      <c r="AC300" s="5"/>
      <c r="AD300" s="5"/>
      <c r="AE300" s="4"/>
      <c r="AF300" s="4"/>
      <c r="AG300" s="4"/>
      <c r="AH300" s="4"/>
      <c r="AI300" s="4"/>
      <c r="AJ300" s="12">
        <f t="shared" si="38"/>
        <v>4</v>
      </c>
      <c r="AK300" s="17">
        <f t="shared" si="39"/>
        <v>0.008836039554531064</v>
      </c>
      <c r="AL300" s="30">
        <f t="shared" si="40"/>
        <v>1961.25</v>
      </c>
      <c r="AM300" s="30">
        <f t="shared" si="41"/>
        <v>0</v>
      </c>
    </row>
    <row r="301" spans="1:39" ht="12.75">
      <c r="A301" s="5"/>
      <c r="B301" s="5" t="s">
        <v>371</v>
      </c>
      <c r="C301" s="20" t="s">
        <v>1</v>
      </c>
      <c r="D301" s="4"/>
      <c r="E301" s="4"/>
      <c r="F301" s="4"/>
      <c r="G301" s="42"/>
      <c r="H301" s="42"/>
      <c r="I301" s="4"/>
      <c r="J301" s="4"/>
      <c r="K301" s="1">
        <f t="shared" si="35"/>
        <v>0</v>
      </c>
      <c r="L301" s="4"/>
      <c r="M301" s="4"/>
      <c r="N301" s="25"/>
      <c r="O301" s="1">
        <f t="shared" si="36"/>
        <v>0</v>
      </c>
      <c r="P301" s="42"/>
      <c r="Q301" s="4"/>
      <c r="R301" s="4">
        <f t="shared" si="37"/>
        <v>0</v>
      </c>
      <c r="S301" s="4"/>
      <c r="T301" s="4">
        <v>4</v>
      </c>
      <c r="U301" s="4"/>
      <c r="V301" s="4"/>
      <c r="W301" s="4"/>
      <c r="X301" s="4"/>
      <c r="Y301" s="29"/>
      <c r="Z301" s="39"/>
      <c r="AA301" s="4"/>
      <c r="AB301" s="4"/>
      <c r="AC301" s="5"/>
      <c r="AD301" s="5"/>
      <c r="AE301" s="4"/>
      <c r="AF301" s="4"/>
      <c r="AG301" s="4"/>
      <c r="AH301" s="4"/>
      <c r="AI301" s="4"/>
      <c r="AJ301" s="12">
        <f t="shared" si="38"/>
        <v>4</v>
      </c>
      <c r="AK301" s="17">
        <f t="shared" si="39"/>
        <v>0.008836039554531064</v>
      </c>
      <c r="AL301" s="30">
        <f t="shared" si="40"/>
        <v>1961.25</v>
      </c>
      <c r="AM301" s="30">
        <f t="shared" si="41"/>
        <v>0</v>
      </c>
    </row>
    <row r="302" spans="1:39" ht="12.75">
      <c r="A302" s="5"/>
      <c r="B302" s="5" t="s">
        <v>199</v>
      </c>
      <c r="C302" s="20" t="s">
        <v>2</v>
      </c>
      <c r="D302" s="4"/>
      <c r="E302" s="4"/>
      <c r="F302" s="4"/>
      <c r="G302" s="42"/>
      <c r="H302" s="42"/>
      <c r="I302" s="4"/>
      <c r="J302" s="4"/>
      <c r="K302" s="1">
        <f t="shared" si="35"/>
        <v>0</v>
      </c>
      <c r="L302" s="4"/>
      <c r="M302" s="4"/>
      <c r="N302" s="25"/>
      <c r="O302" s="1">
        <f t="shared" si="36"/>
        <v>0</v>
      </c>
      <c r="P302" s="42"/>
      <c r="Q302" s="4"/>
      <c r="R302" s="4">
        <f t="shared" si="37"/>
        <v>0</v>
      </c>
      <c r="S302" s="4"/>
      <c r="T302" s="4">
        <v>4</v>
      </c>
      <c r="U302" s="4"/>
      <c r="V302" s="4"/>
      <c r="W302" s="4"/>
      <c r="X302" s="4"/>
      <c r="Y302" s="29"/>
      <c r="Z302" s="39"/>
      <c r="AA302" s="4"/>
      <c r="AB302" s="4"/>
      <c r="AC302" s="5"/>
      <c r="AD302" s="5"/>
      <c r="AE302" s="4"/>
      <c r="AF302" s="4"/>
      <c r="AG302" s="4"/>
      <c r="AH302" s="4"/>
      <c r="AI302" s="4"/>
      <c r="AJ302" s="12">
        <f t="shared" si="38"/>
        <v>4</v>
      </c>
      <c r="AK302" s="17">
        <f t="shared" si="39"/>
        <v>0.008836039554531064</v>
      </c>
      <c r="AL302" s="30">
        <f t="shared" si="40"/>
        <v>1961.25</v>
      </c>
      <c r="AM302" s="30">
        <f t="shared" si="41"/>
        <v>0</v>
      </c>
    </row>
    <row r="303" spans="1:39" ht="12.75">
      <c r="A303" s="5"/>
      <c r="B303" s="5" t="s">
        <v>236</v>
      </c>
      <c r="C303" s="20" t="s">
        <v>2</v>
      </c>
      <c r="D303" s="4"/>
      <c r="E303" s="4"/>
      <c r="F303" s="4"/>
      <c r="G303" s="42"/>
      <c r="H303" s="42"/>
      <c r="I303" s="4"/>
      <c r="J303" s="4"/>
      <c r="K303" s="1">
        <f t="shared" si="35"/>
        <v>0</v>
      </c>
      <c r="L303" s="4"/>
      <c r="M303" s="4"/>
      <c r="N303" s="25"/>
      <c r="O303" s="1">
        <f t="shared" si="36"/>
        <v>0</v>
      </c>
      <c r="P303" s="42"/>
      <c r="Q303" s="4"/>
      <c r="R303" s="4">
        <f t="shared" si="37"/>
        <v>0</v>
      </c>
      <c r="S303" s="4"/>
      <c r="T303" s="4">
        <v>4</v>
      </c>
      <c r="U303" s="4"/>
      <c r="V303" s="4"/>
      <c r="W303" s="4"/>
      <c r="X303" s="4"/>
      <c r="Y303" s="29"/>
      <c r="Z303" s="39"/>
      <c r="AA303" s="4"/>
      <c r="AB303" s="4"/>
      <c r="AC303" s="5"/>
      <c r="AD303" s="5"/>
      <c r="AE303" s="4"/>
      <c r="AF303" s="4"/>
      <c r="AG303" s="4"/>
      <c r="AH303" s="4"/>
      <c r="AI303" s="4"/>
      <c r="AJ303" s="12">
        <f t="shared" si="38"/>
        <v>4</v>
      </c>
      <c r="AK303" s="17">
        <f t="shared" si="39"/>
        <v>0.008836039554531064</v>
      </c>
      <c r="AL303" s="30">
        <f t="shared" si="40"/>
        <v>1961.25</v>
      </c>
      <c r="AM303" s="30">
        <f t="shared" si="41"/>
        <v>0</v>
      </c>
    </row>
    <row r="304" spans="1:39" ht="12.75">
      <c r="A304" s="5"/>
      <c r="B304" s="5" t="s">
        <v>355</v>
      </c>
      <c r="C304" s="20" t="s">
        <v>2</v>
      </c>
      <c r="D304" s="4"/>
      <c r="E304" s="4"/>
      <c r="F304" s="4"/>
      <c r="G304" s="42"/>
      <c r="H304" s="42"/>
      <c r="I304" s="4"/>
      <c r="J304" s="4"/>
      <c r="K304" s="1">
        <f t="shared" si="35"/>
        <v>0</v>
      </c>
      <c r="L304" s="4"/>
      <c r="M304" s="4"/>
      <c r="N304" s="25"/>
      <c r="O304" s="1">
        <f t="shared" si="36"/>
        <v>0</v>
      </c>
      <c r="P304" s="42"/>
      <c r="Q304" s="4"/>
      <c r="R304" s="4">
        <f t="shared" si="37"/>
        <v>0</v>
      </c>
      <c r="S304" s="4"/>
      <c r="T304" s="4">
        <v>4</v>
      </c>
      <c r="U304" s="4"/>
      <c r="V304" s="4"/>
      <c r="W304" s="4"/>
      <c r="X304" s="4"/>
      <c r="Y304" s="29"/>
      <c r="Z304" s="39"/>
      <c r="AA304" s="4"/>
      <c r="AB304" s="4"/>
      <c r="AC304" s="5"/>
      <c r="AD304" s="5"/>
      <c r="AE304" s="4"/>
      <c r="AF304" s="4"/>
      <c r="AG304" s="4"/>
      <c r="AH304" s="4"/>
      <c r="AI304" s="4"/>
      <c r="AJ304" s="12">
        <f t="shared" si="38"/>
        <v>4</v>
      </c>
      <c r="AK304" s="17">
        <f t="shared" si="39"/>
        <v>0.008836039554531064</v>
      </c>
      <c r="AL304" s="30">
        <f t="shared" si="40"/>
        <v>1961.25</v>
      </c>
      <c r="AM304" s="30">
        <f t="shared" si="41"/>
        <v>0</v>
      </c>
    </row>
    <row r="305" spans="1:39" ht="12.75">
      <c r="A305" s="5"/>
      <c r="B305" s="5" t="s">
        <v>65</v>
      </c>
      <c r="C305" s="20" t="s">
        <v>7</v>
      </c>
      <c r="D305" s="4"/>
      <c r="E305" s="4"/>
      <c r="F305" s="4"/>
      <c r="G305" s="42"/>
      <c r="H305" s="42"/>
      <c r="I305" s="4"/>
      <c r="J305" s="4"/>
      <c r="K305" s="1">
        <f t="shared" si="35"/>
        <v>0</v>
      </c>
      <c r="L305" s="4"/>
      <c r="M305" s="4"/>
      <c r="N305" s="25"/>
      <c r="O305" s="1">
        <f t="shared" si="36"/>
        <v>0</v>
      </c>
      <c r="P305" s="42"/>
      <c r="Q305" s="4"/>
      <c r="R305" s="4">
        <f t="shared" si="37"/>
        <v>0</v>
      </c>
      <c r="S305" s="4"/>
      <c r="T305" s="4">
        <v>4</v>
      </c>
      <c r="U305" s="4"/>
      <c r="V305" s="4"/>
      <c r="W305" s="4"/>
      <c r="X305" s="4"/>
      <c r="Y305" s="29"/>
      <c r="Z305" s="39"/>
      <c r="AA305" s="4"/>
      <c r="AB305" s="4"/>
      <c r="AC305" s="5"/>
      <c r="AD305" s="5"/>
      <c r="AE305" s="4"/>
      <c r="AF305" s="4"/>
      <c r="AG305" s="4"/>
      <c r="AH305" s="4"/>
      <c r="AI305" s="4"/>
      <c r="AJ305" s="12">
        <f t="shared" si="38"/>
        <v>4</v>
      </c>
      <c r="AK305" s="17">
        <f t="shared" si="39"/>
        <v>0.008836039554531064</v>
      </c>
      <c r="AL305" s="30">
        <f t="shared" si="40"/>
        <v>1961.25</v>
      </c>
      <c r="AM305" s="30">
        <f t="shared" si="41"/>
        <v>0</v>
      </c>
    </row>
    <row r="306" spans="1:39" ht="12.75">
      <c r="A306" s="5"/>
      <c r="B306" s="5" t="s">
        <v>386</v>
      </c>
      <c r="C306" s="20" t="s">
        <v>9</v>
      </c>
      <c r="D306" s="4"/>
      <c r="E306" s="4"/>
      <c r="F306" s="4"/>
      <c r="G306" s="42"/>
      <c r="H306" s="42"/>
      <c r="I306" s="4"/>
      <c r="J306" s="4"/>
      <c r="K306" s="1">
        <f t="shared" si="35"/>
        <v>0</v>
      </c>
      <c r="L306" s="4"/>
      <c r="M306" s="4"/>
      <c r="N306" s="25"/>
      <c r="O306" s="1">
        <f t="shared" si="36"/>
        <v>0</v>
      </c>
      <c r="P306" s="42"/>
      <c r="Q306" s="4"/>
      <c r="R306" s="4">
        <f t="shared" si="37"/>
        <v>0</v>
      </c>
      <c r="S306" s="4"/>
      <c r="T306" s="4">
        <v>4</v>
      </c>
      <c r="U306" s="4"/>
      <c r="V306" s="4"/>
      <c r="W306" s="4"/>
      <c r="X306" s="4"/>
      <c r="Y306" s="29"/>
      <c r="Z306" s="39"/>
      <c r="AA306" s="4"/>
      <c r="AB306" s="4"/>
      <c r="AC306" s="5"/>
      <c r="AD306" s="5"/>
      <c r="AE306" s="4"/>
      <c r="AF306" s="4"/>
      <c r="AG306" s="4"/>
      <c r="AH306" s="4"/>
      <c r="AI306" s="4"/>
      <c r="AJ306" s="12">
        <f t="shared" si="38"/>
        <v>4</v>
      </c>
      <c r="AK306" s="17">
        <f t="shared" si="39"/>
        <v>0.008836039554531064</v>
      </c>
      <c r="AL306" s="30">
        <f t="shared" si="40"/>
        <v>1961.25</v>
      </c>
      <c r="AM306" s="30">
        <f t="shared" si="41"/>
        <v>0</v>
      </c>
    </row>
    <row r="307" spans="1:39" ht="12.75">
      <c r="A307" s="5">
        <v>302</v>
      </c>
      <c r="B307" s="5" t="s">
        <v>66</v>
      </c>
      <c r="C307" s="20" t="s">
        <v>9</v>
      </c>
      <c r="D307" s="4"/>
      <c r="E307" s="4"/>
      <c r="F307" s="4"/>
      <c r="G307" s="42"/>
      <c r="H307" s="42"/>
      <c r="I307" s="4"/>
      <c r="J307" s="4">
        <v>3</v>
      </c>
      <c r="K307" s="1">
        <f t="shared" si="35"/>
        <v>3</v>
      </c>
      <c r="L307" s="4"/>
      <c r="M307" s="4"/>
      <c r="N307" s="25"/>
      <c r="O307" s="1">
        <f t="shared" si="36"/>
        <v>0</v>
      </c>
      <c r="P307" s="42"/>
      <c r="Q307" s="4"/>
      <c r="R307" s="4">
        <f t="shared" si="37"/>
        <v>0</v>
      </c>
      <c r="S307" s="4"/>
      <c r="T307" s="4"/>
      <c r="U307" s="4"/>
      <c r="V307" s="4"/>
      <c r="W307" s="4"/>
      <c r="X307" s="4"/>
      <c r="Y307" s="29"/>
      <c r="Z307" s="39"/>
      <c r="AA307" s="4"/>
      <c r="AB307" s="4"/>
      <c r="AC307" s="5"/>
      <c r="AD307" s="5"/>
      <c r="AE307" s="4"/>
      <c r="AF307" s="4"/>
      <c r="AG307" s="4"/>
      <c r="AH307" s="4"/>
      <c r="AI307" s="4"/>
      <c r="AJ307" s="12">
        <f t="shared" si="38"/>
        <v>3</v>
      </c>
      <c r="AK307" s="17">
        <f t="shared" si="39"/>
        <v>0.006627029665898298</v>
      </c>
      <c r="AL307" s="30">
        <f t="shared" si="40"/>
        <v>1962.25</v>
      </c>
      <c r="AM307" s="30">
        <f t="shared" si="41"/>
        <v>1</v>
      </c>
    </row>
    <row r="308" spans="1:39" ht="12.75">
      <c r="A308" s="5">
        <v>303</v>
      </c>
      <c r="B308" s="5" t="s">
        <v>328</v>
      </c>
      <c r="C308" s="20" t="s">
        <v>6</v>
      </c>
      <c r="D308" s="4"/>
      <c r="E308" s="4"/>
      <c r="F308" s="4"/>
      <c r="G308" s="42"/>
      <c r="H308" s="42"/>
      <c r="I308" s="4"/>
      <c r="J308" s="4"/>
      <c r="K308" s="1">
        <f t="shared" si="35"/>
        <v>0</v>
      </c>
      <c r="L308" s="4"/>
      <c r="M308" s="4"/>
      <c r="N308" s="25"/>
      <c r="O308" s="1">
        <f t="shared" si="36"/>
        <v>0</v>
      </c>
      <c r="P308" s="42"/>
      <c r="Q308" s="4">
        <v>3</v>
      </c>
      <c r="R308" s="4">
        <f t="shared" si="37"/>
        <v>3</v>
      </c>
      <c r="S308" s="4"/>
      <c r="T308" s="4"/>
      <c r="U308" s="4"/>
      <c r="V308" s="4"/>
      <c r="W308" s="4"/>
      <c r="X308" s="4"/>
      <c r="Y308" s="29"/>
      <c r="Z308" s="39"/>
      <c r="AA308" s="4"/>
      <c r="AB308" s="4"/>
      <c r="AC308" s="5"/>
      <c r="AD308" s="5"/>
      <c r="AE308" s="4"/>
      <c r="AF308" s="4"/>
      <c r="AG308" s="4"/>
      <c r="AH308" s="4"/>
      <c r="AI308" s="4"/>
      <c r="AJ308" s="12">
        <f t="shared" si="38"/>
        <v>3</v>
      </c>
      <c r="AK308" s="17">
        <f t="shared" si="39"/>
        <v>0.006627029665898298</v>
      </c>
      <c r="AL308" s="30">
        <f t="shared" si="40"/>
        <v>1962.25</v>
      </c>
      <c r="AM308" s="30">
        <f t="shared" si="41"/>
        <v>0</v>
      </c>
    </row>
    <row r="309" spans="1:39" ht="12.75">
      <c r="A309" s="5">
        <v>304</v>
      </c>
      <c r="B309" s="5" t="s">
        <v>336</v>
      </c>
      <c r="C309" s="20" t="s">
        <v>15</v>
      </c>
      <c r="D309" s="4"/>
      <c r="E309" s="4"/>
      <c r="F309" s="4"/>
      <c r="G309" s="42"/>
      <c r="H309" s="42"/>
      <c r="I309" s="4"/>
      <c r="J309" s="4"/>
      <c r="K309" s="1">
        <f t="shared" si="35"/>
        <v>0</v>
      </c>
      <c r="L309" s="4"/>
      <c r="M309" s="4"/>
      <c r="N309" s="25"/>
      <c r="O309" s="1">
        <f t="shared" si="36"/>
        <v>0</v>
      </c>
      <c r="P309" s="42"/>
      <c r="Q309" s="4"/>
      <c r="R309" s="4">
        <f t="shared" si="37"/>
        <v>0</v>
      </c>
      <c r="S309" s="4">
        <v>3</v>
      </c>
      <c r="T309" s="4"/>
      <c r="U309" s="4"/>
      <c r="V309" s="4"/>
      <c r="W309" s="4"/>
      <c r="X309" s="4"/>
      <c r="Y309" s="29"/>
      <c r="Z309" s="39"/>
      <c r="AA309" s="4"/>
      <c r="AB309" s="4"/>
      <c r="AC309" s="5"/>
      <c r="AD309" s="5"/>
      <c r="AE309" s="4"/>
      <c r="AF309" s="4"/>
      <c r="AG309" s="4"/>
      <c r="AH309" s="4"/>
      <c r="AI309" s="4"/>
      <c r="AJ309" s="12">
        <f t="shared" si="38"/>
        <v>3</v>
      </c>
      <c r="AK309" s="17">
        <f t="shared" si="39"/>
        <v>0.006627029665898298</v>
      </c>
      <c r="AL309" s="30">
        <f t="shared" si="40"/>
        <v>1962.25</v>
      </c>
      <c r="AM309" s="30">
        <f t="shared" si="41"/>
        <v>0</v>
      </c>
    </row>
    <row r="310" spans="1:39" ht="12.75">
      <c r="A310" s="5">
        <v>305</v>
      </c>
      <c r="B310" s="5" t="s">
        <v>311</v>
      </c>
      <c r="C310" s="20" t="s">
        <v>10</v>
      </c>
      <c r="D310" s="4"/>
      <c r="E310" s="4"/>
      <c r="F310" s="4"/>
      <c r="G310" s="42"/>
      <c r="H310" s="42"/>
      <c r="I310" s="4"/>
      <c r="J310" s="4"/>
      <c r="K310" s="1">
        <f t="shared" si="35"/>
        <v>0</v>
      </c>
      <c r="L310" s="4"/>
      <c r="M310" s="4"/>
      <c r="N310" s="25"/>
      <c r="O310" s="1">
        <f t="shared" si="36"/>
        <v>0</v>
      </c>
      <c r="P310" s="42"/>
      <c r="Q310" s="4"/>
      <c r="R310" s="4">
        <f t="shared" si="37"/>
        <v>0</v>
      </c>
      <c r="S310" s="4"/>
      <c r="T310" s="4">
        <v>3</v>
      </c>
      <c r="U310" s="4"/>
      <c r="V310" s="4"/>
      <c r="W310" s="4"/>
      <c r="X310" s="4"/>
      <c r="Y310" s="29"/>
      <c r="Z310" s="39"/>
      <c r="AA310" s="4"/>
      <c r="AB310" s="4"/>
      <c r="AC310" s="5"/>
      <c r="AD310" s="5"/>
      <c r="AE310" s="4"/>
      <c r="AF310" s="4"/>
      <c r="AG310" s="4"/>
      <c r="AH310" s="4"/>
      <c r="AI310" s="4"/>
      <c r="AJ310" s="12">
        <f t="shared" si="38"/>
        <v>3</v>
      </c>
      <c r="AK310" s="17">
        <f t="shared" si="39"/>
        <v>0.006627029665898298</v>
      </c>
      <c r="AL310" s="30">
        <f t="shared" si="40"/>
        <v>1962.25</v>
      </c>
      <c r="AM310" s="30">
        <f t="shared" si="41"/>
        <v>0</v>
      </c>
    </row>
    <row r="311" spans="1:39" ht="12.75">
      <c r="A311" s="5"/>
      <c r="B311" s="5" t="s">
        <v>288</v>
      </c>
      <c r="C311" s="20" t="s">
        <v>2</v>
      </c>
      <c r="D311" s="4"/>
      <c r="E311" s="4"/>
      <c r="F311" s="4"/>
      <c r="G311" s="42"/>
      <c r="H311" s="42"/>
      <c r="I311" s="4"/>
      <c r="J311" s="4"/>
      <c r="K311" s="1">
        <f t="shared" si="35"/>
        <v>0</v>
      </c>
      <c r="L311" s="4"/>
      <c r="M311" s="4"/>
      <c r="N311" s="25"/>
      <c r="O311" s="1">
        <f t="shared" si="36"/>
        <v>0</v>
      </c>
      <c r="P311" s="42"/>
      <c r="Q311" s="4"/>
      <c r="R311" s="4">
        <f t="shared" si="37"/>
        <v>0</v>
      </c>
      <c r="S311" s="4"/>
      <c r="T311" s="4">
        <v>3</v>
      </c>
      <c r="U311" s="4"/>
      <c r="V311" s="4"/>
      <c r="W311" s="4"/>
      <c r="X311" s="4"/>
      <c r="Y311" s="29"/>
      <c r="Z311" s="39"/>
      <c r="AA311" s="4"/>
      <c r="AB311" s="4"/>
      <c r="AC311" s="5"/>
      <c r="AD311" s="5"/>
      <c r="AE311" s="4"/>
      <c r="AF311" s="4"/>
      <c r="AG311" s="4"/>
      <c r="AH311" s="4"/>
      <c r="AI311" s="4"/>
      <c r="AJ311" s="12">
        <f t="shared" si="38"/>
        <v>3</v>
      </c>
      <c r="AK311" s="17">
        <f t="shared" si="39"/>
        <v>0.006627029665898298</v>
      </c>
      <c r="AL311" s="30">
        <f t="shared" si="40"/>
        <v>1962.25</v>
      </c>
      <c r="AM311" s="30">
        <f t="shared" si="41"/>
        <v>0</v>
      </c>
    </row>
    <row r="312" spans="1:39" ht="12.75">
      <c r="A312" s="5"/>
      <c r="B312" s="5" t="s">
        <v>373</v>
      </c>
      <c r="C312" s="20" t="s">
        <v>14</v>
      </c>
      <c r="D312" s="4"/>
      <c r="E312" s="4"/>
      <c r="F312" s="4"/>
      <c r="G312" s="42"/>
      <c r="H312" s="42"/>
      <c r="I312" s="4"/>
      <c r="J312" s="4"/>
      <c r="K312" s="1">
        <f t="shared" si="35"/>
        <v>0</v>
      </c>
      <c r="L312" s="4"/>
      <c r="M312" s="4"/>
      <c r="N312" s="25"/>
      <c r="O312" s="1">
        <f t="shared" si="36"/>
        <v>0</v>
      </c>
      <c r="P312" s="42"/>
      <c r="Q312" s="4"/>
      <c r="R312" s="4">
        <f t="shared" si="37"/>
        <v>0</v>
      </c>
      <c r="S312" s="4"/>
      <c r="T312" s="4">
        <v>3</v>
      </c>
      <c r="U312" s="4"/>
      <c r="V312" s="4"/>
      <c r="W312" s="4"/>
      <c r="X312" s="4"/>
      <c r="Y312" s="29"/>
      <c r="Z312" s="39"/>
      <c r="AA312" s="4"/>
      <c r="AB312" s="4"/>
      <c r="AC312" s="5"/>
      <c r="AD312" s="5"/>
      <c r="AE312" s="4"/>
      <c r="AF312" s="4"/>
      <c r="AG312" s="4"/>
      <c r="AH312" s="4"/>
      <c r="AI312" s="4"/>
      <c r="AJ312" s="12">
        <f t="shared" si="38"/>
        <v>3</v>
      </c>
      <c r="AK312" s="17">
        <f t="shared" si="39"/>
        <v>0.006627029665898298</v>
      </c>
      <c r="AL312" s="30">
        <f t="shared" si="40"/>
        <v>1962.25</v>
      </c>
      <c r="AM312" s="30">
        <f t="shared" si="41"/>
        <v>0</v>
      </c>
    </row>
    <row r="313" spans="1:39" ht="12.75">
      <c r="A313" s="5"/>
      <c r="B313" s="5" t="s">
        <v>182</v>
      </c>
      <c r="C313" s="20" t="s">
        <v>14</v>
      </c>
      <c r="D313" s="4"/>
      <c r="E313" s="4"/>
      <c r="F313" s="4"/>
      <c r="G313" s="42"/>
      <c r="H313" s="42"/>
      <c r="I313" s="4"/>
      <c r="J313" s="4"/>
      <c r="K313" s="1">
        <f t="shared" si="35"/>
        <v>0</v>
      </c>
      <c r="L313" s="4"/>
      <c r="M313" s="4"/>
      <c r="N313" s="25"/>
      <c r="O313" s="1">
        <f t="shared" si="36"/>
        <v>0</v>
      </c>
      <c r="P313" s="42"/>
      <c r="Q313" s="4"/>
      <c r="R313" s="4">
        <f t="shared" si="37"/>
        <v>0</v>
      </c>
      <c r="S313" s="4"/>
      <c r="T313" s="4">
        <v>3</v>
      </c>
      <c r="U313" s="4"/>
      <c r="V313" s="4"/>
      <c r="W313" s="4"/>
      <c r="X313" s="4"/>
      <c r="Y313" s="29"/>
      <c r="Z313" s="39"/>
      <c r="AA313" s="4"/>
      <c r="AB313" s="4"/>
      <c r="AC313" s="5"/>
      <c r="AD313" s="5"/>
      <c r="AE313" s="4"/>
      <c r="AF313" s="4"/>
      <c r="AG313" s="4"/>
      <c r="AH313" s="4"/>
      <c r="AI313" s="4"/>
      <c r="AJ313" s="12">
        <f t="shared" si="38"/>
        <v>3</v>
      </c>
      <c r="AK313" s="17">
        <f t="shared" si="39"/>
        <v>0.006627029665898298</v>
      </c>
      <c r="AL313" s="30">
        <f t="shared" si="40"/>
        <v>1962.25</v>
      </c>
      <c r="AM313" s="30">
        <f t="shared" si="41"/>
        <v>0</v>
      </c>
    </row>
    <row r="314" spans="1:39" ht="12.75">
      <c r="A314" s="5"/>
      <c r="B314" s="26" t="s">
        <v>289</v>
      </c>
      <c r="C314" s="20" t="s">
        <v>15</v>
      </c>
      <c r="D314" s="4"/>
      <c r="E314" s="4"/>
      <c r="F314" s="4"/>
      <c r="G314" s="42"/>
      <c r="H314" s="42"/>
      <c r="I314" s="4"/>
      <c r="J314" s="4"/>
      <c r="K314" s="1">
        <f t="shared" si="35"/>
        <v>0</v>
      </c>
      <c r="L314" s="4"/>
      <c r="M314" s="4"/>
      <c r="N314" s="25"/>
      <c r="O314" s="1">
        <f t="shared" si="36"/>
        <v>0</v>
      </c>
      <c r="P314" s="42"/>
      <c r="Q314" s="4"/>
      <c r="R314" s="4">
        <f t="shared" si="37"/>
        <v>0</v>
      </c>
      <c r="S314" s="4"/>
      <c r="T314" s="4">
        <v>3</v>
      </c>
      <c r="U314" s="4"/>
      <c r="V314" s="4"/>
      <c r="W314" s="4"/>
      <c r="X314" s="4"/>
      <c r="Y314" s="29"/>
      <c r="Z314" s="39"/>
      <c r="AA314" s="4"/>
      <c r="AB314" s="4"/>
      <c r="AC314" s="5"/>
      <c r="AD314" s="5"/>
      <c r="AE314" s="4"/>
      <c r="AF314" s="4"/>
      <c r="AG314" s="4"/>
      <c r="AH314" s="4"/>
      <c r="AI314" s="4"/>
      <c r="AJ314" s="12">
        <f t="shared" si="38"/>
        <v>3</v>
      </c>
      <c r="AK314" s="17">
        <f t="shared" si="39"/>
        <v>0.006627029665898298</v>
      </c>
      <c r="AL314" s="30">
        <f t="shared" si="40"/>
        <v>1962.25</v>
      </c>
      <c r="AM314" s="30">
        <f t="shared" si="41"/>
        <v>0</v>
      </c>
    </row>
    <row r="315" spans="1:39" ht="12.75">
      <c r="A315" s="5"/>
      <c r="B315" s="5" t="s">
        <v>283</v>
      </c>
      <c r="C315" s="20" t="s">
        <v>11</v>
      </c>
      <c r="D315" s="4"/>
      <c r="E315" s="4"/>
      <c r="F315" s="4"/>
      <c r="G315" s="42"/>
      <c r="H315" s="42"/>
      <c r="I315" s="4"/>
      <c r="J315" s="4"/>
      <c r="K315" s="1">
        <f t="shared" si="35"/>
        <v>0</v>
      </c>
      <c r="L315" s="4"/>
      <c r="M315" s="4"/>
      <c r="N315" s="25"/>
      <c r="O315" s="1">
        <f t="shared" si="36"/>
        <v>0</v>
      </c>
      <c r="P315" s="42"/>
      <c r="Q315" s="4"/>
      <c r="R315" s="4">
        <f t="shared" si="37"/>
        <v>0</v>
      </c>
      <c r="S315" s="4"/>
      <c r="T315" s="4">
        <v>3</v>
      </c>
      <c r="U315" s="4"/>
      <c r="V315" s="4"/>
      <c r="W315" s="4"/>
      <c r="X315" s="4"/>
      <c r="Y315" s="29"/>
      <c r="Z315" s="39"/>
      <c r="AA315" s="4"/>
      <c r="AB315" s="4"/>
      <c r="AC315" s="5"/>
      <c r="AD315" s="5"/>
      <c r="AE315" s="4"/>
      <c r="AF315" s="4"/>
      <c r="AG315" s="4"/>
      <c r="AH315" s="4"/>
      <c r="AI315" s="4"/>
      <c r="AJ315" s="12">
        <f t="shared" si="38"/>
        <v>3</v>
      </c>
      <c r="AK315" s="17">
        <f t="shared" si="39"/>
        <v>0.006627029665898298</v>
      </c>
      <c r="AL315" s="30">
        <f t="shared" si="40"/>
        <v>1962.25</v>
      </c>
      <c r="AM315" s="30">
        <f t="shared" si="41"/>
        <v>0</v>
      </c>
    </row>
    <row r="316" spans="1:39" ht="12.75">
      <c r="A316" s="5"/>
      <c r="B316" s="5" t="s">
        <v>317</v>
      </c>
      <c r="C316" s="20" t="s">
        <v>6</v>
      </c>
      <c r="D316" s="4"/>
      <c r="E316" s="4"/>
      <c r="F316" s="4"/>
      <c r="G316" s="42"/>
      <c r="H316" s="42"/>
      <c r="I316" s="4"/>
      <c r="J316" s="4"/>
      <c r="K316" s="1">
        <f t="shared" si="35"/>
        <v>0</v>
      </c>
      <c r="L316" s="4"/>
      <c r="M316" s="4"/>
      <c r="N316" s="25"/>
      <c r="O316" s="1">
        <f t="shared" si="36"/>
        <v>0</v>
      </c>
      <c r="P316" s="42"/>
      <c r="Q316" s="4"/>
      <c r="R316" s="4">
        <f t="shared" si="37"/>
        <v>0</v>
      </c>
      <c r="S316" s="4"/>
      <c r="T316" s="4">
        <v>3</v>
      </c>
      <c r="U316" s="4"/>
      <c r="V316" s="4"/>
      <c r="W316" s="4"/>
      <c r="X316" s="4"/>
      <c r="Y316" s="29"/>
      <c r="Z316" s="39"/>
      <c r="AA316" s="4"/>
      <c r="AB316" s="4"/>
      <c r="AC316" s="5"/>
      <c r="AD316" s="5"/>
      <c r="AE316" s="4"/>
      <c r="AF316" s="4"/>
      <c r="AG316" s="4"/>
      <c r="AH316" s="4"/>
      <c r="AI316" s="4"/>
      <c r="AJ316" s="12">
        <f t="shared" si="38"/>
        <v>3</v>
      </c>
      <c r="AK316" s="17">
        <f t="shared" si="39"/>
        <v>0.006627029665898298</v>
      </c>
      <c r="AL316" s="30">
        <f t="shared" si="40"/>
        <v>1962.25</v>
      </c>
      <c r="AM316" s="30">
        <f t="shared" si="41"/>
        <v>0</v>
      </c>
    </row>
    <row r="317" spans="1:39" ht="12.75">
      <c r="A317" s="5">
        <v>312</v>
      </c>
      <c r="B317" s="5" t="s">
        <v>238</v>
      </c>
      <c r="C317" s="20" t="s">
        <v>14</v>
      </c>
      <c r="D317" s="4"/>
      <c r="E317" s="4"/>
      <c r="F317" s="4"/>
      <c r="G317" s="42"/>
      <c r="H317" s="42"/>
      <c r="I317" s="4"/>
      <c r="J317" s="4"/>
      <c r="K317" s="1">
        <f t="shared" si="35"/>
        <v>0</v>
      </c>
      <c r="L317" s="4"/>
      <c r="M317" s="4"/>
      <c r="N317" s="25"/>
      <c r="O317" s="1">
        <f t="shared" si="36"/>
        <v>0</v>
      </c>
      <c r="P317" s="42"/>
      <c r="Q317" s="4">
        <v>1.5</v>
      </c>
      <c r="R317" s="4">
        <f t="shared" si="37"/>
        <v>1.5</v>
      </c>
      <c r="S317" s="4"/>
      <c r="T317" s="4">
        <v>1</v>
      </c>
      <c r="U317" s="4"/>
      <c r="V317" s="4"/>
      <c r="W317" s="4"/>
      <c r="X317" s="4"/>
      <c r="Y317" s="29"/>
      <c r="Z317" s="39"/>
      <c r="AA317" s="4"/>
      <c r="AB317" s="4"/>
      <c r="AC317" s="5"/>
      <c r="AD317" s="5"/>
      <c r="AE317" s="4"/>
      <c r="AF317" s="4"/>
      <c r="AG317" s="4"/>
      <c r="AH317" s="4"/>
      <c r="AI317" s="4"/>
      <c r="AJ317" s="12">
        <f t="shared" si="38"/>
        <v>2.5</v>
      </c>
      <c r="AK317" s="17">
        <f t="shared" si="39"/>
        <v>0.005522524721581915</v>
      </c>
      <c r="AL317" s="30">
        <f t="shared" si="40"/>
        <v>1962.75</v>
      </c>
      <c r="AM317" s="30">
        <f t="shared" si="41"/>
        <v>0.5</v>
      </c>
    </row>
    <row r="318" spans="1:39" ht="12.75">
      <c r="A318" s="5">
        <v>313</v>
      </c>
      <c r="B318" s="5" t="s">
        <v>337</v>
      </c>
      <c r="C318" s="20" t="s">
        <v>10</v>
      </c>
      <c r="D318" s="4"/>
      <c r="E318" s="4"/>
      <c r="F318" s="4"/>
      <c r="G318" s="42"/>
      <c r="H318" s="42"/>
      <c r="I318" s="4"/>
      <c r="J318" s="4"/>
      <c r="K318" s="1">
        <f t="shared" si="35"/>
        <v>0</v>
      </c>
      <c r="L318" s="4"/>
      <c r="M318" s="4"/>
      <c r="N318" s="25"/>
      <c r="O318" s="1">
        <f t="shared" si="36"/>
        <v>0</v>
      </c>
      <c r="P318" s="42"/>
      <c r="Q318" s="4"/>
      <c r="R318" s="4">
        <f t="shared" si="37"/>
        <v>0</v>
      </c>
      <c r="S318" s="4">
        <v>2</v>
      </c>
      <c r="T318" s="4"/>
      <c r="U318" s="4"/>
      <c r="V318" s="4"/>
      <c r="W318" s="4"/>
      <c r="X318" s="4"/>
      <c r="Y318" s="29"/>
      <c r="Z318" s="39"/>
      <c r="AA318" s="4"/>
      <c r="AB318" s="4"/>
      <c r="AC318" s="5"/>
      <c r="AD318" s="5"/>
      <c r="AE318" s="4"/>
      <c r="AF318" s="4"/>
      <c r="AG318" s="4"/>
      <c r="AH318" s="4"/>
      <c r="AI318" s="4"/>
      <c r="AJ318" s="12">
        <f t="shared" si="38"/>
        <v>2</v>
      </c>
      <c r="AK318" s="17">
        <f t="shared" si="39"/>
        <v>0.004418019777265532</v>
      </c>
      <c r="AL318" s="30">
        <f t="shared" si="40"/>
        <v>1963.25</v>
      </c>
      <c r="AM318" s="30">
        <f t="shared" si="41"/>
        <v>0.5</v>
      </c>
    </row>
    <row r="319" spans="1:39" ht="12.75">
      <c r="A319" s="5"/>
      <c r="B319" s="5" t="s">
        <v>159</v>
      </c>
      <c r="C319" s="20" t="s">
        <v>3</v>
      </c>
      <c r="D319" s="4"/>
      <c r="E319" s="4"/>
      <c r="F319" s="4"/>
      <c r="G319" s="42"/>
      <c r="H319" s="42"/>
      <c r="I319" s="4"/>
      <c r="J319" s="4"/>
      <c r="K319" s="1">
        <f t="shared" si="35"/>
        <v>0</v>
      </c>
      <c r="L319" s="4"/>
      <c r="M319" s="4"/>
      <c r="N319" s="25"/>
      <c r="O319" s="1">
        <f t="shared" si="36"/>
        <v>0</v>
      </c>
      <c r="P319" s="42"/>
      <c r="Q319" s="4"/>
      <c r="R319" s="4">
        <f t="shared" si="37"/>
        <v>0</v>
      </c>
      <c r="S319" s="4">
        <v>2</v>
      </c>
      <c r="T319" s="4"/>
      <c r="U319" s="4"/>
      <c r="V319" s="4"/>
      <c r="W319" s="4"/>
      <c r="X319" s="4"/>
      <c r="Y319" s="29"/>
      <c r="Z319" s="39"/>
      <c r="AA319" s="4"/>
      <c r="AB319" s="4"/>
      <c r="AC319" s="5"/>
      <c r="AD319" s="5"/>
      <c r="AE319" s="4"/>
      <c r="AF319" s="4"/>
      <c r="AG319" s="4"/>
      <c r="AH319" s="4"/>
      <c r="AI319" s="4"/>
      <c r="AJ319" s="12">
        <f t="shared" si="38"/>
        <v>2</v>
      </c>
      <c r="AK319" s="17">
        <f t="shared" si="39"/>
        <v>0.004418019777265532</v>
      </c>
      <c r="AL319" s="30">
        <f t="shared" si="40"/>
        <v>1963.25</v>
      </c>
      <c r="AM319" s="30">
        <f t="shared" si="41"/>
        <v>0</v>
      </c>
    </row>
    <row r="320" spans="1:39" ht="12.75">
      <c r="A320" s="5"/>
      <c r="B320" s="5" t="s">
        <v>171</v>
      </c>
      <c r="C320" s="20" t="s">
        <v>11</v>
      </c>
      <c r="D320" s="4"/>
      <c r="E320" s="4"/>
      <c r="F320" s="4"/>
      <c r="G320" s="42"/>
      <c r="H320" s="42"/>
      <c r="I320" s="4"/>
      <c r="J320" s="4"/>
      <c r="K320" s="1">
        <f t="shared" si="35"/>
        <v>0</v>
      </c>
      <c r="L320" s="4"/>
      <c r="M320" s="4"/>
      <c r="N320" s="25"/>
      <c r="O320" s="1">
        <f t="shared" si="36"/>
        <v>0</v>
      </c>
      <c r="P320" s="42"/>
      <c r="Q320" s="4"/>
      <c r="R320" s="4">
        <f t="shared" si="37"/>
        <v>0</v>
      </c>
      <c r="S320" s="4">
        <v>2</v>
      </c>
      <c r="T320" s="4"/>
      <c r="U320" s="4"/>
      <c r="V320" s="4"/>
      <c r="W320" s="4"/>
      <c r="X320" s="4"/>
      <c r="Y320" s="29"/>
      <c r="Z320" s="39"/>
      <c r="AA320" s="4"/>
      <c r="AB320" s="4"/>
      <c r="AC320" s="5"/>
      <c r="AD320" s="5"/>
      <c r="AE320" s="4"/>
      <c r="AF320" s="4"/>
      <c r="AG320" s="4"/>
      <c r="AH320" s="4"/>
      <c r="AI320" s="4"/>
      <c r="AJ320" s="12">
        <f t="shared" si="38"/>
        <v>2</v>
      </c>
      <c r="AK320" s="17">
        <f t="shared" si="39"/>
        <v>0.004418019777265532</v>
      </c>
      <c r="AL320" s="30">
        <f t="shared" si="40"/>
        <v>1963.25</v>
      </c>
      <c r="AM320" s="30">
        <f t="shared" si="41"/>
        <v>0</v>
      </c>
    </row>
    <row r="321" spans="1:39" ht="12.75">
      <c r="A321" s="5">
        <v>316</v>
      </c>
      <c r="B321" s="5" t="s">
        <v>369</v>
      </c>
      <c r="C321" s="20" t="s">
        <v>7</v>
      </c>
      <c r="D321" s="4"/>
      <c r="E321" s="4"/>
      <c r="F321" s="4"/>
      <c r="G321" s="42"/>
      <c r="H321" s="42"/>
      <c r="I321" s="4"/>
      <c r="J321" s="4"/>
      <c r="K321" s="1">
        <f t="shared" si="35"/>
        <v>0</v>
      </c>
      <c r="L321" s="4"/>
      <c r="M321" s="4"/>
      <c r="N321" s="25"/>
      <c r="O321" s="1">
        <f t="shared" si="36"/>
        <v>0</v>
      </c>
      <c r="P321" s="42"/>
      <c r="Q321" s="4"/>
      <c r="R321" s="4">
        <f t="shared" si="37"/>
        <v>0</v>
      </c>
      <c r="S321" s="4"/>
      <c r="T321" s="4">
        <v>2</v>
      </c>
      <c r="U321" s="4"/>
      <c r="V321" s="4"/>
      <c r="W321" s="4"/>
      <c r="X321" s="4"/>
      <c r="Y321" s="29"/>
      <c r="Z321" s="39"/>
      <c r="AA321" s="4"/>
      <c r="AB321" s="4"/>
      <c r="AC321" s="5"/>
      <c r="AD321" s="5"/>
      <c r="AE321" s="4"/>
      <c r="AF321" s="4"/>
      <c r="AG321" s="4"/>
      <c r="AH321" s="4"/>
      <c r="AI321" s="4"/>
      <c r="AJ321" s="12">
        <f t="shared" si="38"/>
        <v>2</v>
      </c>
      <c r="AK321" s="17">
        <f t="shared" si="39"/>
        <v>0.004418019777265532</v>
      </c>
      <c r="AL321" s="30">
        <f t="shared" si="40"/>
        <v>1963.25</v>
      </c>
      <c r="AM321" s="30">
        <f t="shared" si="41"/>
        <v>0</v>
      </c>
    </row>
    <row r="322" spans="1:39" ht="12.75">
      <c r="A322" s="5"/>
      <c r="B322" s="5" t="s">
        <v>356</v>
      </c>
      <c r="C322" s="20" t="s">
        <v>15</v>
      </c>
      <c r="D322" s="4"/>
      <c r="E322" s="4"/>
      <c r="F322" s="4"/>
      <c r="G322" s="42"/>
      <c r="H322" s="42"/>
      <c r="I322" s="4"/>
      <c r="J322" s="4"/>
      <c r="K322" s="1">
        <f t="shared" si="35"/>
        <v>0</v>
      </c>
      <c r="L322" s="4"/>
      <c r="M322" s="4"/>
      <c r="N322" s="25"/>
      <c r="O322" s="1">
        <f t="shared" si="36"/>
        <v>0</v>
      </c>
      <c r="P322" s="42"/>
      <c r="Q322" s="4"/>
      <c r="R322" s="4">
        <f t="shared" si="37"/>
        <v>0</v>
      </c>
      <c r="S322" s="4"/>
      <c r="T322" s="4">
        <v>2</v>
      </c>
      <c r="U322" s="4"/>
      <c r="V322" s="4"/>
      <c r="W322" s="4"/>
      <c r="X322" s="4"/>
      <c r="Y322" s="29"/>
      <c r="Z322" s="39"/>
      <c r="AA322" s="4"/>
      <c r="AB322" s="4"/>
      <c r="AC322" s="5"/>
      <c r="AD322" s="5"/>
      <c r="AE322" s="4"/>
      <c r="AF322" s="4"/>
      <c r="AG322" s="4"/>
      <c r="AH322" s="4"/>
      <c r="AI322" s="4"/>
      <c r="AJ322" s="12">
        <f t="shared" si="38"/>
        <v>2</v>
      </c>
      <c r="AK322" s="17">
        <f t="shared" si="39"/>
        <v>0.004418019777265532</v>
      </c>
      <c r="AL322" s="30">
        <f t="shared" si="40"/>
        <v>1963.25</v>
      </c>
      <c r="AM322" s="30">
        <f t="shared" si="41"/>
        <v>0</v>
      </c>
    </row>
    <row r="323" spans="1:39" ht="12.75">
      <c r="A323" s="5"/>
      <c r="B323" s="5" t="s">
        <v>366</v>
      </c>
      <c r="C323" s="20" t="s">
        <v>11</v>
      </c>
      <c r="D323" s="4"/>
      <c r="E323" s="4"/>
      <c r="F323" s="4"/>
      <c r="G323" s="42"/>
      <c r="H323" s="42"/>
      <c r="I323" s="4"/>
      <c r="J323" s="4"/>
      <c r="K323" s="1">
        <f t="shared" si="35"/>
        <v>0</v>
      </c>
      <c r="L323" s="4"/>
      <c r="M323" s="4"/>
      <c r="N323" s="25"/>
      <c r="O323" s="1">
        <f t="shared" si="36"/>
        <v>0</v>
      </c>
      <c r="P323" s="42"/>
      <c r="Q323" s="4"/>
      <c r="R323" s="4">
        <f t="shared" si="37"/>
        <v>0</v>
      </c>
      <c r="S323" s="4"/>
      <c r="T323" s="4">
        <v>2</v>
      </c>
      <c r="U323" s="4"/>
      <c r="V323" s="4"/>
      <c r="W323" s="4"/>
      <c r="X323" s="4"/>
      <c r="Y323" s="29"/>
      <c r="Z323" s="39"/>
      <c r="AA323" s="4"/>
      <c r="AB323" s="4"/>
      <c r="AC323" s="5"/>
      <c r="AD323" s="5"/>
      <c r="AE323" s="4"/>
      <c r="AF323" s="4"/>
      <c r="AG323" s="4"/>
      <c r="AH323" s="4"/>
      <c r="AI323" s="4"/>
      <c r="AJ323" s="12">
        <f t="shared" si="38"/>
        <v>2</v>
      </c>
      <c r="AK323" s="17">
        <f t="shared" si="39"/>
        <v>0.004418019777265532</v>
      </c>
      <c r="AL323" s="30">
        <f t="shared" si="40"/>
        <v>1963.25</v>
      </c>
      <c r="AM323" s="30">
        <f t="shared" si="41"/>
        <v>0</v>
      </c>
    </row>
    <row r="324" spans="1:39" ht="12.75">
      <c r="A324" s="5"/>
      <c r="B324" s="5" t="s">
        <v>304</v>
      </c>
      <c r="C324" s="20" t="s">
        <v>8</v>
      </c>
      <c r="D324" s="4"/>
      <c r="E324" s="4"/>
      <c r="F324" s="4"/>
      <c r="G324" s="42"/>
      <c r="H324" s="42"/>
      <c r="I324" s="4"/>
      <c r="J324" s="4"/>
      <c r="K324" s="1">
        <f t="shared" si="35"/>
        <v>0</v>
      </c>
      <c r="L324" s="4"/>
      <c r="M324" s="4"/>
      <c r="N324" s="25"/>
      <c r="O324" s="1">
        <f t="shared" si="36"/>
        <v>0</v>
      </c>
      <c r="P324" s="42"/>
      <c r="Q324" s="4"/>
      <c r="R324" s="4">
        <f t="shared" si="37"/>
        <v>0</v>
      </c>
      <c r="S324" s="4"/>
      <c r="T324" s="4">
        <v>2</v>
      </c>
      <c r="U324" s="4"/>
      <c r="V324" s="4"/>
      <c r="W324" s="4"/>
      <c r="X324" s="4"/>
      <c r="Y324" s="29"/>
      <c r="Z324" s="39"/>
      <c r="AA324" s="4"/>
      <c r="AB324" s="4"/>
      <c r="AC324" s="5"/>
      <c r="AD324" s="5"/>
      <c r="AE324" s="4"/>
      <c r="AF324" s="4"/>
      <c r="AG324" s="4"/>
      <c r="AH324" s="4"/>
      <c r="AI324" s="4"/>
      <c r="AJ324" s="12">
        <f t="shared" si="38"/>
        <v>2</v>
      </c>
      <c r="AK324" s="17">
        <f t="shared" si="39"/>
        <v>0.004418019777265532</v>
      </c>
      <c r="AL324" s="30">
        <f t="shared" si="40"/>
        <v>1963.25</v>
      </c>
      <c r="AM324" s="30">
        <f t="shared" si="41"/>
        <v>0</v>
      </c>
    </row>
    <row r="325" spans="1:39" ht="12.75">
      <c r="A325" s="5"/>
      <c r="B325" s="5" t="s">
        <v>365</v>
      </c>
      <c r="C325" s="20" t="s">
        <v>8</v>
      </c>
      <c r="D325" s="4"/>
      <c r="E325" s="4"/>
      <c r="F325" s="4"/>
      <c r="G325" s="42"/>
      <c r="H325" s="42"/>
      <c r="I325" s="4"/>
      <c r="J325" s="4"/>
      <c r="K325" s="1">
        <f t="shared" si="35"/>
        <v>0</v>
      </c>
      <c r="L325" s="4"/>
      <c r="M325" s="4"/>
      <c r="N325" s="25"/>
      <c r="O325" s="1">
        <f t="shared" si="36"/>
        <v>0</v>
      </c>
      <c r="P325" s="42"/>
      <c r="Q325" s="4"/>
      <c r="R325" s="4">
        <f t="shared" si="37"/>
        <v>0</v>
      </c>
      <c r="S325" s="4"/>
      <c r="T325" s="4">
        <v>2</v>
      </c>
      <c r="U325" s="4"/>
      <c r="V325" s="4"/>
      <c r="W325" s="4"/>
      <c r="X325" s="4"/>
      <c r="Y325" s="29"/>
      <c r="Z325" s="39"/>
      <c r="AA325" s="4"/>
      <c r="AB325" s="4"/>
      <c r="AC325" s="5"/>
      <c r="AD325" s="5"/>
      <c r="AE325" s="4"/>
      <c r="AF325" s="4"/>
      <c r="AG325" s="4"/>
      <c r="AH325" s="4"/>
      <c r="AI325" s="4"/>
      <c r="AJ325" s="12">
        <f t="shared" si="38"/>
        <v>2</v>
      </c>
      <c r="AK325" s="17">
        <f t="shared" si="39"/>
        <v>0.004418019777265532</v>
      </c>
      <c r="AL325" s="30">
        <f t="shared" si="40"/>
        <v>1963.25</v>
      </c>
      <c r="AM325" s="30">
        <f t="shared" si="41"/>
        <v>0</v>
      </c>
    </row>
    <row r="326" spans="1:39" ht="12.75">
      <c r="A326" s="5">
        <v>321</v>
      </c>
      <c r="B326" s="21" t="s">
        <v>313</v>
      </c>
      <c r="C326" s="20" t="s">
        <v>10</v>
      </c>
      <c r="D326" s="21"/>
      <c r="E326" s="21"/>
      <c r="F326" s="21"/>
      <c r="G326" s="21"/>
      <c r="H326" s="21"/>
      <c r="I326" s="21">
        <v>1</v>
      </c>
      <c r="J326" s="21"/>
      <c r="K326" s="1">
        <f aca="true" t="shared" si="42" ref="K326:K342">SUM(D326:J326)</f>
        <v>1</v>
      </c>
      <c r="L326" s="4"/>
      <c r="M326" s="4"/>
      <c r="N326" s="5"/>
      <c r="O326" s="1">
        <f aca="true" t="shared" si="43" ref="O326:O342">SUM(L326:N326)</f>
        <v>0</v>
      </c>
      <c r="P326" s="42"/>
      <c r="Q326" s="21"/>
      <c r="R326" s="4">
        <f aca="true" t="shared" si="44" ref="R326:R342">P326+Q326</f>
        <v>0</v>
      </c>
      <c r="S326" s="21"/>
      <c r="T326" s="21"/>
      <c r="U326" s="21"/>
      <c r="V326" s="21"/>
      <c r="W326" s="21"/>
      <c r="X326" s="21">
        <v>0.33</v>
      </c>
      <c r="Y326" s="29"/>
      <c r="Z326" s="40"/>
      <c r="AA326" s="21"/>
      <c r="AB326" s="21"/>
      <c r="AC326" s="5"/>
      <c r="AD326" s="5"/>
      <c r="AE326" s="21"/>
      <c r="AF326" s="21"/>
      <c r="AG326" s="21"/>
      <c r="AH326" s="21"/>
      <c r="AI326" s="21"/>
      <c r="AJ326" s="12">
        <f aca="true" t="shared" si="45" ref="AJ326:AJ342">SUM(K326,O326,R326,S326:AI326)</f>
        <v>1.33</v>
      </c>
      <c r="AK326" s="17">
        <f aca="true" t="shared" si="46" ref="AK326:AK342">(AJ326*100)/$AK$4</f>
        <v>0.002937983151881579</v>
      </c>
      <c r="AL326" s="30">
        <f aca="true" t="shared" si="47" ref="AL326:AL342">$AL$4-AJ326</f>
        <v>1963.92</v>
      </c>
      <c r="AM326" s="30">
        <f t="shared" si="41"/>
        <v>0.6699999999999999</v>
      </c>
    </row>
    <row r="327" spans="1:39" ht="12.75">
      <c r="A327" s="5"/>
      <c r="B327" s="5" t="s">
        <v>377</v>
      </c>
      <c r="C327" s="20" t="s">
        <v>11</v>
      </c>
      <c r="D327" s="4"/>
      <c r="E327" s="4"/>
      <c r="F327" s="4"/>
      <c r="G327" s="42"/>
      <c r="H327" s="42"/>
      <c r="I327" s="4"/>
      <c r="J327" s="4">
        <v>1</v>
      </c>
      <c r="K327" s="1">
        <f t="shared" si="42"/>
        <v>1</v>
      </c>
      <c r="L327" s="4"/>
      <c r="M327" s="4"/>
      <c r="N327" s="25"/>
      <c r="O327" s="1">
        <f t="shared" si="43"/>
        <v>0</v>
      </c>
      <c r="P327" s="42"/>
      <c r="Q327" s="4"/>
      <c r="R327" s="4">
        <f t="shared" si="44"/>
        <v>0</v>
      </c>
      <c r="S327" s="4"/>
      <c r="T327" s="4"/>
      <c r="U327" s="4"/>
      <c r="V327" s="4"/>
      <c r="W327" s="4"/>
      <c r="X327" s="4"/>
      <c r="Y327" s="29"/>
      <c r="Z327" s="39"/>
      <c r="AA327" s="4"/>
      <c r="AB327" s="4"/>
      <c r="AC327" s="5"/>
      <c r="AD327" s="5"/>
      <c r="AE327" s="4"/>
      <c r="AF327" s="4"/>
      <c r="AG327" s="4"/>
      <c r="AH327" s="4"/>
      <c r="AI327" s="4"/>
      <c r="AJ327" s="12">
        <f t="shared" si="45"/>
        <v>1</v>
      </c>
      <c r="AK327" s="17">
        <f t="shared" si="46"/>
        <v>0.002209009888632766</v>
      </c>
      <c r="AL327" s="30">
        <f t="shared" si="47"/>
        <v>1964.25</v>
      </c>
      <c r="AM327" s="30">
        <f aca="true" t="shared" si="48" ref="AM327:AM342">AJ326-AJ327</f>
        <v>0.33000000000000007</v>
      </c>
    </row>
    <row r="328" spans="1:39" ht="12.75">
      <c r="A328" s="5">
        <v>323</v>
      </c>
      <c r="B328" s="5" t="s">
        <v>168</v>
      </c>
      <c r="C328" s="20" t="s">
        <v>5</v>
      </c>
      <c r="D328" s="4"/>
      <c r="E328" s="4"/>
      <c r="F328" s="4"/>
      <c r="G328" s="42"/>
      <c r="H328" s="42"/>
      <c r="I328" s="4"/>
      <c r="J328" s="4"/>
      <c r="K328" s="1">
        <f t="shared" si="42"/>
        <v>0</v>
      </c>
      <c r="L328" s="4"/>
      <c r="M328" s="4"/>
      <c r="N328" s="25"/>
      <c r="O328" s="1">
        <f t="shared" si="43"/>
        <v>0</v>
      </c>
      <c r="P328" s="42"/>
      <c r="Q328" s="4"/>
      <c r="R328" s="4">
        <f t="shared" si="44"/>
        <v>0</v>
      </c>
      <c r="S328" s="4">
        <v>1</v>
      </c>
      <c r="T328" s="4"/>
      <c r="U328" s="4"/>
      <c r="V328" s="4"/>
      <c r="W328" s="4"/>
      <c r="X328" s="4"/>
      <c r="Y328" s="29"/>
      <c r="Z328" s="39"/>
      <c r="AA328" s="4"/>
      <c r="AB328" s="4"/>
      <c r="AC328" s="5"/>
      <c r="AD328" s="5"/>
      <c r="AE328" s="4"/>
      <c r="AF328" s="4"/>
      <c r="AG328" s="4"/>
      <c r="AH328" s="4"/>
      <c r="AI328" s="4"/>
      <c r="AJ328" s="12">
        <f t="shared" si="45"/>
        <v>1</v>
      </c>
      <c r="AK328" s="17">
        <f t="shared" si="46"/>
        <v>0.002209009888632766</v>
      </c>
      <c r="AL328" s="30">
        <f t="shared" si="47"/>
        <v>1964.25</v>
      </c>
      <c r="AM328" s="30">
        <f t="shared" si="48"/>
        <v>0</v>
      </c>
    </row>
    <row r="329" spans="1:39" ht="12.75">
      <c r="A329" s="5"/>
      <c r="B329" s="5" t="s">
        <v>218</v>
      </c>
      <c r="C329" s="20" t="s">
        <v>14</v>
      </c>
      <c r="D329" s="4"/>
      <c r="E329" s="4"/>
      <c r="F329" s="4"/>
      <c r="G329" s="42"/>
      <c r="H329" s="42"/>
      <c r="I329" s="4"/>
      <c r="J329" s="4"/>
      <c r="K329" s="1">
        <f t="shared" si="42"/>
        <v>0</v>
      </c>
      <c r="L329" s="4"/>
      <c r="M329" s="4"/>
      <c r="N329" s="25"/>
      <c r="O329" s="1">
        <f t="shared" si="43"/>
        <v>0</v>
      </c>
      <c r="P329" s="42"/>
      <c r="Q329" s="4"/>
      <c r="R329" s="4">
        <f t="shared" si="44"/>
        <v>0</v>
      </c>
      <c r="S329" s="4">
        <v>1</v>
      </c>
      <c r="T329" s="4"/>
      <c r="U329" s="4"/>
      <c r="V329" s="4"/>
      <c r="W329" s="4"/>
      <c r="X329" s="4"/>
      <c r="Y329" s="29"/>
      <c r="Z329" s="39"/>
      <c r="AA329" s="4"/>
      <c r="AB329" s="4"/>
      <c r="AC329" s="5"/>
      <c r="AD329" s="5"/>
      <c r="AE329" s="4"/>
      <c r="AF329" s="4"/>
      <c r="AG329" s="4"/>
      <c r="AH329" s="4"/>
      <c r="AI329" s="4"/>
      <c r="AJ329" s="12">
        <f t="shared" si="45"/>
        <v>1</v>
      </c>
      <c r="AK329" s="17">
        <f t="shared" si="46"/>
        <v>0.002209009888632766</v>
      </c>
      <c r="AL329" s="30">
        <f t="shared" si="47"/>
        <v>1964.25</v>
      </c>
      <c r="AM329" s="30">
        <f t="shared" si="48"/>
        <v>0</v>
      </c>
    </row>
    <row r="330" spans="1:39" ht="12.75">
      <c r="A330" s="5">
        <v>325</v>
      </c>
      <c r="B330" s="5" t="s">
        <v>375</v>
      </c>
      <c r="C330" s="20" t="s">
        <v>10</v>
      </c>
      <c r="D330" s="4"/>
      <c r="E330" s="4"/>
      <c r="F330" s="4"/>
      <c r="G330" s="42"/>
      <c r="H330" s="42"/>
      <c r="I330" s="4"/>
      <c r="J330" s="4"/>
      <c r="K330" s="1">
        <f t="shared" si="42"/>
        <v>0</v>
      </c>
      <c r="L330" s="4"/>
      <c r="M330" s="4"/>
      <c r="N330" s="25"/>
      <c r="O330" s="1">
        <f t="shared" si="43"/>
        <v>0</v>
      </c>
      <c r="P330" s="42"/>
      <c r="Q330" s="4"/>
      <c r="R330" s="4">
        <f t="shared" si="44"/>
        <v>0</v>
      </c>
      <c r="S330" s="4"/>
      <c r="T330" s="4">
        <v>1</v>
      </c>
      <c r="U330" s="4"/>
      <c r="V330" s="4"/>
      <c r="W330" s="4"/>
      <c r="X330" s="4"/>
      <c r="Y330" s="29"/>
      <c r="Z330" s="39"/>
      <c r="AA330" s="4"/>
      <c r="AB330" s="4"/>
      <c r="AC330" s="5"/>
      <c r="AD330" s="5"/>
      <c r="AE330" s="4"/>
      <c r="AF330" s="4"/>
      <c r="AG330" s="4"/>
      <c r="AH330" s="4"/>
      <c r="AI330" s="4"/>
      <c r="AJ330" s="12">
        <f t="shared" si="45"/>
        <v>1</v>
      </c>
      <c r="AK330" s="17">
        <f t="shared" si="46"/>
        <v>0.002209009888632766</v>
      </c>
      <c r="AL330" s="30">
        <f t="shared" si="47"/>
        <v>1964.25</v>
      </c>
      <c r="AM330" s="30">
        <f t="shared" si="48"/>
        <v>0</v>
      </c>
    </row>
    <row r="331" spans="1:39" ht="12.75">
      <c r="A331" s="5"/>
      <c r="B331" s="5" t="s">
        <v>95</v>
      </c>
      <c r="C331" s="20" t="s">
        <v>10</v>
      </c>
      <c r="D331" s="4"/>
      <c r="E331" s="4"/>
      <c r="F331" s="4"/>
      <c r="G331" s="42"/>
      <c r="H331" s="42"/>
      <c r="I331" s="4"/>
      <c r="J331" s="4"/>
      <c r="K331" s="1">
        <f t="shared" si="42"/>
        <v>0</v>
      </c>
      <c r="L331" s="4"/>
      <c r="M331" s="4"/>
      <c r="N331" s="25"/>
      <c r="O331" s="1">
        <f t="shared" si="43"/>
        <v>0</v>
      </c>
      <c r="P331" s="42"/>
      <c r="Q331" s="4"/>
      <c r="R331" s="4">
        <f t="shared" si="44"/>
        <v>0</v>
      </c>
      <c r="S331" s="4"/>
      <c r="T331" s="4">
        <v>1</v>
      </c>
      <c r="U331" s="4"/>
      <c r="V331" s="4"/>
      <c r="W331" s="4"/>
      <c r="X331" s="4"/>
      <c r="Y331" s="29"/>
      <c r="Z331" s="39"/>
      <c r="AA331" s="4"/>
      <c r="AB331" s="4"/>
      <c r="AC331" s="5"/>
      <c r="AD331" s="5"/>
      <c r="AE331" s="4"/>
      <c r="AF331" s="4"/>
      <c r="AG331" s="4"/>
      <c r="AH331" s="4"/>
      <c r="AI331" s="4"/>
      <c r="AJ331" s="12">
        <f t="shared" si="45"/>
        <v>1</v>
      </c>
      <c r="AK331" s="17">
        <f t="shared" si="46"/>
        <v>0.002209009888632766</v>
      </c>
      <c r="AL331" s="30">
        <f t="shared" si="47"/>
        <v>1964.25</v>
      </c>
      <c r="AM331" s="30">
        <f t="shared" si="48"/>
        <v>0</v>
      </c>
    </row>
    <row r="332" spans="1:39" ht="12.75">
      <c r="A332" s="5"/>
      <c r="B332" s="5" t="s">
        <v>302</v>
      </c>
      <c r="C332" s="20" t="s">
        <v>1</v>
      </c>
      <c r="D332" s="4"/>
      <c r="E332" s="4"/>
      <c r="F332" s="4"/>
      <c r="G332" s="42"/>
      <c r="H332" s="42"/>
      <c r="I332" s="4"/>
      <c r="J332" s="4"/>
      <c r="K332" s="1">
        <f t="shared" si="42"/>
        <v>0</v>
      </c>
      <c r="L332" s="4"/>
      <c r="M332" s="4"/>
      <c r="N332" s="25"/>
      <c r="O332" s="1">
        <f t="shared" si="43"/>
        <v>0</v>
      </c>
      <c r="P332" s="42"/>
      <c r="Q332" s="4"/>
      <c r="R332" s="4">
        <f t="shared" si="44"/>
        <v>0</v>
      </c>
      <c r="S332" s="4"/>
      <c r="T332" s="4">
        <v>1</v>
      </c>
      <c r="U332" s="4"/>
      <c r="V332" s="4"/>
      <c r="W332" s="4"/>
      <c r="X332" s="4"/>
      <c r="Y332" s="29"/>
      <c r="Z332" s="39"/>
      <c r="AA332" s="4"/>
      <c r="AB332" s="4"/>
      <c r="AC332" s="5"/>
      <c r="AD332" s="5"/>
      <c r="AE332" s="4"/>
      <c r="AF332" s="4"/>
      <c r="AG332" s="4"/>
      <c r="AH332" s="4"/>
      <c r="AI332" s="4"/>
      <c r="AJ332" s="12">
        <f t="shared" si="45"/>
        <v>1</v>
      </c>
      <c r="AK332" s="17">
        <f t="shared" si="46"/>
        <v>0.002209009888632766</v>
      </c>
      <c r="AL332" s="30">
        <f t="shared" si="47"/>
        <v>1964.25</v>
      </c>
      <c r="AM332" s="30">
        <f t="shared" si="48"/>
        <v>0</v>
      </c>
    </row>
    <row r="333" spans="1:39" ht="12.75">
      <c r="A333" s="5"/>
      <c r="B333" s="5" t="s">
        <v>374</v>
      </c>
      <c r="C333" s="20" t="s">
        <v>1</v>
      </c>
      <c r="D333" s="4"/>
      <c r="E333" s="4"/>
      <c r="F333" s="4"/>
      <c r="G333" s="42"/>
      <c r="H333" s="42"/>
      <c r="I333" s="4"/>
      <c r="J333" s="4"/>
      <c r="K333" s="1">
        <f t="shared" si="42"/>
        <v>0</v>
      </c>
      <c r="L333" s="4"/>
      <c r="M333" s="4"/>
      <c r="N333" s="25"/>
      <c r="O333" s="1">
        <f t="shared" si="43"/>
        <v>0</v>
      </c>
      <c r="P333" s="42"/>
      <c r="Q333" s="4"/>
      <c r="R333" s="4">
        <f t="shared" si="44"/>
        <v>0</v>
      </c>
      <c r="S333" s="4"/>
      <c r="T333" s="4">
        <v>1</v>
      </c>
      <c r="U333" s="4"/>
      <c r="V333" s="4"/>
      <c r="W333" s="4"/>
      <c r="X333" s="4"/>
      <c r="Y333" s="29"/>
      <c r="Z333" s="39"/>
      <c r="AA333" s="4"/>
      <c r="AB333" s="4"/>
      <c r="AC333" s="5"/>
      <c r="AD333" s="5"/>
      <c r="AE333" s="4"/>
      <c r="AF333" s="4"/>
      <c r="AG333" s="4"/>
      <c r="AH333" s="4"/>
      <c r="AI333" s="4"/>
      <c r="AJ333" s="12">
        <f t="shared" si="45"/>
        <v>1</v>
      </c>
      <c r="AK333" s="17">
        <f t="shared" si="46"/>
        <v>0.002209009888632766</v>
      </c>
      <c r="AL333" s="30">
        <f t="shared" si="47"/>
        <v>1964.25</v>
      </c>
      <c r="AM333" s="30">
        <f t="shared" si="48"/>
        <v>0</v>
      </c>
    </row>
    <row r="334" spans="1:39" ht="12.75">
      <c r="A334" s="5"/>
      <c r="B334" s="5" t="s">
        <v>358</v>
      </c>
      <c r="C334" s="20" t="s">
        <v>2</v>
      </c>
      <c r="D334" s="4"/>
      <c r="E334" s="4"/>
      <c r="F334" s="4"/>
      <c r="G334" s="42"/>
      <c r="H334" s="42"/>
      <c r="I334" s="4"/>
      <c r="J334" s="4"/>
      <c r="K334" s="1">
        <f t="shared" si="42"/>
        <v>0</v>
      </c>
      <c r="L334" s="4"/>
      <c r="M334" s="4"/>
      <c r="N334" s="25"/>
      <c r="O334" s="1">
        <f t="shared" si="43"/>
        <v>0</v>
      </c>
      <c r="P334" s="42"/>
      <c r="Q334" s="4"/>
      <c r="R334" s="4">
        <f t="shared" si="44"/>
        <v>0</v>
      </c>
      <c r="S334" s="4"/>
      <c r="T334" s="4">
        <v>1</v>
      </c>
      <c r="U334" s="4"/>
      <c r="V334" s="4"/>
      <c r="W334" s="4"/>
      <c r="X334" s="4"/>
      <c r="Y334" s="29"/>
      <c r="Z334" s="39"/>
      <c r="AA334" s="4"/>
      <c r="AB334" s="4"/>
      <c r="AC334" s="5"/>
      <c r="AD334" s="5"/>
      <c r="AE334" s="4"/>
      <c r="AF334" s="4"/>
      <c r="AG334" s="4"/>
      <c r="AH334" s="4"/>
      <c r="AI334" s="4"/>
      <c r="AJ334" s="12">
        <f t="shared" si="45"/>
        <v>1</v>
      </c>
      <c r="AK334" s="17">
        <f t="shared" si="46"/>
        <v>0.002209009888632766</v>
      </c>
      <c r="AL334" s="30">
        <f t="shared" si="47"/>
        <v>1964.25</v>
      </c>
      <c r="AM334" s="30">
        <f t="shared" si="48"/>
        <v>0</v>
      </c>
    </row>
    <row r="335" spans="1:39" ht="12.75">
      <c r="A335" s="5"/>
      <c r="B335" s="5" t="s">
        <v>362</v>
      </c>
      <c r="C335" s="20" t="s">
        <v>7</v>
      </c>
      <c r="D335" s="4"/>
      <c r="E335" s="4"/>
      <c r="F335" s="4"/>
      <c r="G335" s="42"/>
      <c r="H335" s="42"/>
      <c r="I335" s="4"/>
      <c r="J335" s="4"/>
      <c r="K335" s="1">
        <f t="shared" si="42"/>
        <v>0</v>
      </c>
      <c r="L335" s="4"/>
      <c r="M335" s="4"/>
      <c r="N335" s="25"/>
      <c r="O335" s="1">
        <f t="shared" si="43"/>
        <v>0</v>
      </c>
      <c r="P335" s="42"/>
      <c r="Q335" s="4"/>
      <c r="R335" s="4">
        <f t="shared" si="44"/>
        <v>0</v>
      </c>
      <c r="S335" s="4"/>
      <c r="T335" s="4">
        <v>1</v>
      </c>
      <c r="U335" s="4"/>
      <c r="V335" s="4"/>
      <c r="W335" s="4"/>
      <c r="X335" s="4"/>
      <c r="Y335" s="29"/>
      <c r="Z335" s="39"/>
      <c r="AA335" s="4"/>
      <c r="AB335" s="4"/>
      <c r="AC335" s="5"/>
      <c r="AD335" s="5"/>
      <c r="AE335" s="4"/>
      <c r="AF335" s="4"/>
      <c r="AG335" s="4"/>
      <c r="AH335" s="4"/>
      <c r="AI335" s="4"/>
      <c r="AJ335" s="12">
        <f t="shared" si="45"/>
        <v>1</v>
      </c>
      <c r="AK335" s="17">
        <f t="shared" si="46"/>
        <v>0.002209009888632766</v>
      </c>
      <c r="AL335" s="30">
        <f t="shared" si="47"/>
        <v>1964.25</v>
      </c>
      <c r="AM335" s="30">
        <f t="shared" si="48"/>
        <v>0</v>
      </c>
    </row>
    <row r="336" spans="1:39" ht="12.75">
      <c r="A336" s="5"/>
      <c r="B336" s="5" t="s">
        <v>361</v>
      </c>
      <c r="C336" s="20" t="s">
        <v>7</v>
      </c>
      <c r="D336" s="4"/>
      <c r="E336" s="4"/>
      <c r="F336" s="4"/>
      <c r="G336" s="42"/>
      <c r="H336" s="42"/>
      <c r="I336" s="4"/>
      <c r="J336" s="4"/>
      <c r="K336" s="1">
        <f t="shared" si="42"/>
        <v>0</v>
      </c>
      <c r="L336" s="4"/>
      <c r="M336" s="4"/>
      <c r="N336" s="25"/>
      <c r="O336" s="1">
        <f t="shared" si="43"/>
        <v>0</v>
      </c>
      <c r="P336" s="42"/>
      <c r="Q336" s="4"/>
      <c r="R336" s="4">
        <f t="shared" si="44"/>
        <v>0</v>
      </c>
      <c r="S336" s="4"/>
      <c r="T336" s="4">
        <v>1</v>
      </c>
      <c r="U336" s="4"/>
      <c r="V336" s="4"/>
      <c r="W336" s="4"/>
      <c r="X336" s="4"/>
      <c r="Y336" s="29"/>
      <c r="Z336" s="39"/>
      <c r="AA336" s="4"/>
      <c r="AB336" s="4"/>
      <c r="AC336" s="5"/>
      <c r="AD336" s="5"/>
      <c r="AE336" s="4"/>
      <c r="AF336" s="4"/>
      <c r="AG336" s="4"/>
      <c r="AH336" s="4"/>
      <c r="AI336" s="4"/>
      <c r="AJ336" s="12">
        <f t="shared" si="45"/>
        <v>1</v>
      </c>
      <c r="AK336" s="17">
        <f t="shared" si="46"/>
        <v>0.002209009888632766</v>
      </c>
      <c r="AL336" s="30">
        <f t="shared" si="47"/>
        <v>1964.25</v>
      </c>
      <c r="AM336" s="30">
        <f t="shared" si="48"/>
        <v>0</v>
      </c>
    </row>
    <row r="337" spans="1:39" ht="12.75">
      <c r="A337" s="5"/>
      <c r="B337" s="5" t="s">
        <v>360</v>
      </c>
      <c r="C337" s="20" t="s">
        <v>7</v>
      </c>
      <c r="D337" s="4"/>
      <c r="E337" s="4"/>
      <c r="F337" s="4"/>
      <c r="G337" s="42"/>
      <c r="H337" s="42"/>
      <c r="I337" s="4"/>
      <c r="J337" s="4"/>
      <c r="K337" s="1">
        <f t="shared" si="42"/>
        <v>0</v>
      </c>
      <c r="L337" s="4"/>
      <c r="M337" s="4"/>
      <c r="N337" s="25"/>
      <c r="O337" s="1">
        <f t="shared" si="43"/>
        <v>0</v>
      </c>
      <c r="P337" s="42"/>
      <c r="Q337" s="4"/>
      <c r="R337" s="4">
        <f t="shared" si="44"/>
        <v>0</v>
      </c>
      <c r="S337" s="4"/>
      <c r="T337" s="4">
        <v>1</v>
      </c>
      <c r="U337" s="4"/>
      <c r="V337" s="4"/>
      <c r="W337" s="4"/>
      <c r="X337" s="4"/>
      <c r="Y337" s="29"/>
      <c r="Z337" s="39"/>
      <c r="AA337" s="4"/>
      <c r="AB337" s="4"/>
      <c r="AC337" s="5"/>
      <c r="AD337" s="5"/>
      <c r="AE337" s="4"/>
      <c r="AF337" s="4"/>
      <c r="AG337" s="4"/>
      <c r="AH337" s="4"/>
      <c r="AI337" s="4"/>
      <c r="AJ337" s="12">
        <f t="shared" si="45"/>
        <v>1</v>
      </c>
      <c r="AK337" s="17">
        <f t="shared" si="46"/>
        <v>0.002209009888632766</v>
      </c>
      <c r="AL337" s="30">
        <f t="shared" si="47"/>
        <v>1964.25</v>
      </c>
      <c r="AM337" s="30">
        <f t="shared" si="48"/>
        <v>0</v>
      </c>
    </row>
    <row r="338" spans="1:39" ht="12.75">
      <c r="A338" s="5"/>
      <c r="B338" s="5" t="s">
        <v>370</v>
      </c>
      <c r="C338" s="20" t="s">
        <v>4</v>
      </c>
      <c r="D338" s="4"/>
      <c r="E338" s="4"/>
      <c r="F338" s="4"/>
      <c r="G338" s="42"/>
      <c r="H338" s="42"/>
      <c r="I338" s="4"/>
      <c r="J338" s="4"/>
      <c r="K338" s="1">
        <f t="shared" si="42"/>
        <v>0</v>
      </c>
      <c r="L338" s="4"/>
      <c r="M338" s="4"/>
      <c r="N338" s="25"/>
      <c r="O338" s="1">
        <f t="shared" si="43"/>
        <v>0</v>
      </c>
      <c r="P338" s="42"/>
      <c r="Q338" s="4"/>
      <c r="R338" s="4">
        <f t="shared" si="44"/>
        <v>0</v>
      </c>
      <c r="S338" s="4"/>
      <c r="T338" s="4">
        <v>1</v>
      </c>
      <c r="U338" s="4"/>
      <c r="V338" s="4"/>
      <c r="W338" s="4"/>
      <c r="X338" s="4"/>
      <c r="Y338" s="29"/>
      <c r="Z338" s="39"/>
      <c r="AA338" s="4"/>
      <c r="AB338" s="4"/>
      <c r="AC338" s="5"/>
      <c r="AD338" s="5"/>
      <c r="AE338" s="4"/>
      <c r="AF338" s="4"/>
      <c r="AG338" s="4"/>
      <c r="AH338" s="4"/>
      <c r="AI338" s="4"/>
      <c r="AJ338" s="12">
        <f t="shared" si="45"/>
        <v>1</v>
      </c>
      <c r="AK338" s="17">
        <f t="shared" si="46"/>
        <v>0.002209009888632766</v>
      </c>
      <c r="AL338" s="30">
        <f t="shared" si="47"/>
        <v>1964.25</v>
      </c>
      <c r="AM338" s="30">
        <f t="shared" si="48"/>
        <v>0</v>
      </c>
    </row>
    <row r="339" spans="1:39" ht="12.75">
      <c r="A339" s="5"/>
      <c r="B339" s="5" t="s">
        <v>239</v>
      </c>
      <c r="C339" s="20" t="s">
        <v>4</v>
      </c>
      <c r="D339" s="4"/>
      <c r="E339" s="4"/>
      <c r="F339" s="4"/>
      <c r="G339" s="42"/>
      <c r="H339" s="42"/>
      <c r="I339" s="4"/>
      <c r="J339" s="4"/>
      <c r="K339" s="1">
        <f t="shared" si="42"/>
        <v>0</v>
      </c>
      <c r="L339" s="4"/>
      <c r="M339" s="4"/>
      <c r="N339" s="25"/>
      <c r="O339" s="1">
        <f t="shared" si="43"/>
        <v>0</v>
      </c>
      <c r="P339" s="42"/>
      <c r="Q339" s="4"/>
      <c r="R339" s="4">
        <f t="shared" si="44"/>
        <v>0</v>
      </c>
      <c r="S339" s="4"/>
      <c r="T339" s="4">
        <v>1</v>
      </c>
      <c r="U339" s="4"/>
      <c r="V339" s="4"/>
      <c r="W339" s="4"/>
      <c r="X339" s="4"/>
      <c r="Y339" s="29"/>
      <c r="Z339" s="39"/>
      <c r="AA339" s="4"/>
      <c r="AB339" s="4"/>
      <c r="AC339" s="5"/>
      <c r="AD339" s="5"/>
      <c r="AE339" s="4"/>
      <c r="AF339" s="4"/>
      <c r="AG339" s="4"/>
      <c r="AH339" s="4"/>
      <c r="AI339" s="4"/>
      <c r="AJ339" s="12">
        <f t="shared" si="45"/>
        <v>1</v>
      </c>
      <c r="AK339" s="17">
        <f t="shared" si="46"/>
        <v>0.002209009888632766</v>
      </c>
      <c r="AL339" s="30">
        <f t="shared" si="47"/>
        <v>1964.25</v>
      </c>
      <c r="AM339" s="30">
        <f t="shared" si="48"/>
        <v>0</v>
      </c>
    </row>
    <row r="340" spans="1:39" ht="12.75">
      <c r="A340" s="5"/>
      <c r="B340" s="5" t="s">
        <v>357</v>
      </c>
      <c r="C340" s="20" t="s">
        <v>15</v>
      </c>
      <c r="D340" s="4"/>
      <c r="E340" s="4"/>
      <c r="F340" s="4"/>
      <c r="G340" s="42"/>
      <c r="H340" s="42"/>
      <c r="I340" s="4"/>
      <c r="J340" s="4"/>
      <c r="K340" s="1">
        <f t="shared" si="42"/>
        <v>0</v>
      </c>
      <c r="L340" s="4"/>
      <c r="M340" s="4"/>
      <c r="N340" s="25"/>
      <c r="O340" s="1">
        <f t="shared" si="43"/>
        <v>0</v>
      </c>
      <c r="P340" s="42"/>
      <c r="Q340" s="4"/>
      <c r="R340" s="4">
        <f t="shared" si="44"/>
        <v>0</v>
      </c>
      <c r="S340" s="4"/>
      <c r="T340" s="4">
        <v>1</v>
      </c>
      <c r="U340" s="4"/>
      <c r="V340" s="4"/>
      <c r="W340" s="4"/>
      <c r="X340" s="4"/>
      <c r="Y340" s="29"/>
      <c r="Z340" s="39"/>
      <c r="AA340" s="4"/>
      <c r="AB340" s="4"/>
      <c r="AC340" s="5"/>
      <c r="AD340" s="5"/>
      <c r="AE340" s="4"/>
      <c r="AF340" s="4"/>
      <c r="AG340" s="4"/>
      <c r="AH340" s="4"/>
      <c r="AI340" s="4"/>
      <c r="AJ340" s="12">
        <f t="shared" si="45"/>
        <v>1</v>
      </c>
      <c r="AK340" s="17">
        <f t="shared" si="46"/>
        <v>0.002209009888632766</v>
      </c>
      <c r="AL340" s="30">
        <f t="shared" si="47"/>
        <v>1964.25</v>
      </c>
      <c r="AM340" s="30">
        <f t="shared" si="48"/>
        <v>0</v>
      </c>
    </row>
    <row r="341" spans="1:39" ht="12.75">
      <c r="A341" s="5"/>
      <c r="B341" s="5" t="s">
        <v>367</v>
      </c>
      <c r="C341" s="20" t="s">
        <v>11</v>
      </c>
      <c r="D341" s="4"/>
      <c r="E341" s="4"/>
      <c r="F341" s="4"/>
      <c r="G341" s="42"/>
      <c r="H341" s="42"/>
      <c r="I341" s="4"/>
      <c r="J341" s="4"/>
      <c r="K341" s="1">
        <f t="shared" si="42"/>
        <v>0</v>
      </c>
      <c r="L341" s="4"/>
      <c r="M341" s="4"/>
      <c r="N341" s="25"/>
      <c r="O341" s="1">
        <f t="shared" si="43"/>
        <v>0</v>
      </c>
      <c r="P341" s="42"/>
      <c r="Q341" s="4"/>
      <c r="R341" s="4">
        <f t="shared" si="44"/>
        <v>0</v>
      </c>
      <c r="S341" s="4"/>
      <c r="T341" s="4">
        <v>1</v>
      </c>
      <c r="U341" s="4"/>
      <c r="V341" s="4"/>
      <c r="W341" s="4"/>
      <c r="X341" s="4"/>
      <c r="Y341" s="29"/>
      <c r="Z341" s="39"/>
      <c r="AA341" s="4"/>
      <c r="AB341" s="4"/>
      <c r="AC341" s="5"/>
      <c r="AD341" s="5"/>
      <c r="AE341" s="4"/>
      <c r="AF341" s="4"/>
      <c r="AG341" s="4"/>
      <c r="AH341" s="4"/>
      <c r="AI341" s="4"/>
      <c r="AJ341" s="12">
        <f t="shared" si="45"/>
        <v>1</v>
      </c>
      <c r="AK341" s="17">
        <f t="shared" si="46"/>
        <v>0.002209009888632766</v>
      </c>
      <c r="AL341" s="30">
        <f t="shared" si="47"/>
        <v>1964.25</v>
      </c>
      <c r="AM341" s="30">
        <f t="shared" si="48"/>
        <v>0</v>
      </c>
    </row>
    <row r="342" spans="1:39" ht="12.75">
      <c r="A342" s="5"/>
      <c r="B342" s="5" t="s">
        <v>368</v>
      </c>
      <c r="C342" s="20" t="s">
        <v>8</v>
      </c>
      <c r="D342" s="4"/>
      <c r="E342" s="4"/>
      <c r="F342" s="4"/>
      <c r="G342" s="42"/>
      <c r="H342" s="42"/>
      <c r="I342" s="4"/>
      <c r="J342" s="4"/>
      <c r="K342" s="1">
        <f t="shared" si="42"/>
        <v>0</v>
      </c>
      <c r="L342" s="4"/>
      <c r="M342" s="4"/>
      <c r="N342" s="25"/>
      <c r="O342" s="1">
        <f t="shared" si="43"/>
        <v>0</v>
      </c>
      <c r="P342" s="42"/>
      <c r="Q342" s="4"/>
      <c r="R342" s="4">
        <f t="shared" si="44"/>
        <v>0</v>
      </c>
      <c r="S342" s="4"/>
      <c r="T342" s="4">
        <v>1</v>
      </c>
      <c r="U342" s="4"/>
      <c r="V342" s="4"/>
      <c r="W342" s="4"/>
      <c r="X342" s="4"/>
      <c r="Y342" s="29"/>
      <c r="Z342" s="39"/>
      <c r="AA342" s="4"/>
      <c r="AB342" s="4"/>
      <c r="AC342" s="5"/>
      <c r="AD342" s="5"/>
      <c r="AE342" s="4"/>
      <c r="AF342" s="4"/>
      <c r="AG342" s="4"/>
      <c r="AH342" s="4"/>
      <c r="AI342" s="4"/>
      <c r="AJ342" s="12">
        <f t="shared" si="45"/>
        <v>1</v>
      </c>
      <c r="AK342" s="17">
        <f t="shared" si="46"/>
        <v>0.002209009888632766</v>
      </c>
      <c r="AL342" s="30">
        <f t="shared" si="47"/>
        <v>1964.25</v>
      </c>
      <c r="AM342" s="30">
        <f t="shared" si="48"/>
        <v>0</v>
      </c>
    </row>
    <row r="343" spans="2:33" ht="12.75">
      <c r="B343" t="s">
        <v>67</v>
      </c>
      <c r="D343" s="2"/>
      <c r="E343" s="2"/>
      <c r="F343" s="2"/>
      <c r="G343" s="2"/>
      <c r="H343" s="2"/>
      <c r="I343" s="2"/>
      <c r="J343" s="2"/>
      <c r="L343" s="2"/>
      <c r="M343" s="2"/>
      <c r="R343" s="4"/>
      <c r="AA343" s="37">
        <f>SUM(AA6:AA342)</f>
        <v>240</v>
      </c>
      <c r="AG343" s="37">
        <f>SUM(AG6:AG342)</f>
        <v>270</v>
      </c>
    </row>
    <row r="344" spans="2:13" ht="12.75">
      <c r="B344" t="s">
        <v>67</v>
      </c>
      <c r="D344" s="2"/>
      <c r="E344" s="2"/>
      <c r="F344" s="2"/>
      <c r="G344" s="2"/>
      <c r="H344" s="2"/>
      <c r="I344" s="2"/>
      <c r="J344" s="2"/>
      <c r="L344" s="2"/>
      <c r="M344" s="2"/>
    </row>
    <row r="345" spans="2:13" ht="12.75">
      <c r="B345" t="s">
        <v>67</v>
      </c>
      <c r="D345" s="2"/>
      <c r="E345" s="2"/>
      <c r="F345" s="2"/>
      <c r="G345" s="2"/>
      <c r="H345" s="2"/>
      <c r="I345" s="2"/>
      <c r="J345" s="2"/>
      <c r="L345" s="2"/>
      <c r="M345" s="2"/>
    </row>
    <row r="346" spans="2:13" ht="12.75">
      <c r="B346" t="s">
        <v>67</v>
      </c>
      <c r="D346" s="2"/>
      <c r="E346" s="2"/>
      <c r="F346" s="2"/>
      <c r="G346" s="2"/>
      <c r="H346" s="2"/>
      <c r="I346" s="2"/>
      <c r="J346" s="2"/>
      <c r="L346" s="2"/>
      <c r="M346" s="2"/>
    </row>
    <row r="347" spans="2:13" ht="12.75">
      <c r="B347" t="s">
        <v>67</v>
      </c>
      <c r="D347" s="2"/>
      <c r="E347" s="2"/>
      <c r="F347" s="2"/>
      <c r="G347" s="2"/>
      <c r="H347" s="2"/>
      <c r="I347" s="2"/>
      <c r="J347" s="2"/>
      <c r="L347" s="2"/>
      <c r="M347" s="2"/>
    </row>
    <row r="348" spans="2:13" ht="12.75">
      <c r="B348" t="s">
        <v>67</v>
      </c>
      <c r="D348" s="2"/>
      <c r="E348" s="2"/>
      <c r="F348" s="2"/>
      <c r="G348" s="2"/>
      <c r="H348" s="2"/>
      <c r="I348" s="2"/>
      <c r="J348" s="2"/>
      <c r="L348" s="2"/>
      <c r="M348" s="2"/>
    </row>
    <row r="349" spans="2:13" ht="12.75">
      <c r="B349" t="s">
        <v>67</v>
      </c>
      <c r="D349" s="2"/>
      <c r="E349" s="2"/>
      <c r="F349" s="2"/>
      <c r="G349" s="2"/>
      <c r="H349" s="2"/>
      <c r="I349" s="2"/>
      <c r="J349" s="2"/>
      <c r="L349" s="2"/>
      <c r="M349" s="2"/>
    </row>
    <row r="350" spans="2:13" ht="12.75">
      <c r="B350" t="s">
        <v>67</v>
      </c>
      <c r="D350" s="2"/>
      <c r="E350" s="2"/>
      <c r="F350" s="2"/>
      <c r="G350" s="2"/>
      <c r="H350" s="2"/>
      <c r="I350" s="2"/>
      <c r="J350" s="2"/>
      <c r="L350" s="2"/>
      <c r="M350" s="2"/>
    </row>
    <row r="351" spans="2:13" ht="12.75">
      <c r="B351" t="s">
        <v>67</v>
      </c>
      <c r="D351" s="2"/>
      <c r="E351" s="2"/>
      <c r="F351" s="2"/>
      <c r="G351" s="2"/>
      <c r="H351" s="2"/>
      <c r="I351" s="2"/>
      <c r="J351" s="2"/>
      <c r="L351" s="2"/>
      <c r="M351" s="2"/>
    </row>
    <row r="352" spans="2:13" ht="12.75">
      <c r="B352" t="s">
        <v>67</v>
      </c>
      <c r="D352" s="2"/>
      <c r="E352" s="2"/>
      <c r="F352" s="2"/>
      <c r="G352" s="2"/>
      <c r="H352" s="2"/>
      <c r="I352" s="2"/>
      <c r="J352" s="2"/>
      <c r="L352" s="2"/>
      <c r="M352" s="2"/>
    </row>
    <row r="353" spans="2:13" ht="12.75">
      <c r="B353" t="s">
        <v>67</v>
      </c>
      <c r="D353" s="2"/>
      <c r="E353" s="2"/>
      <c r="F353" s="2"/>
      <c r="G353" s="2"/>
      <c r="H353" s="2"/>
      <c r="I353" s="2"/>
      <c r="J353" s="2"/>
      <c r="L353" s="2"/>
      <c r="M353" s="2"/>
    </row>
    <row r="354" spans="2:13" ht="12.75">
      <c r="B354" t="s">
        <v>67</v>
      </c>
      <c r="D354" s="2"/>
      <c r="E354" s="2"/>
      <c r="F354" s="2"/>
      <c r="G354" s="2"/>
      <c r="H354" s="2"/>
      <c r="I354" s="2"/>
      <c r="J354" s="2"/>
      <c r="L354" s="2"/>
      <c r="M354" s="2"/>
    </row>
    <row r="355" spans="2:13" ht="12.75">
      <c r="B355" t="s">
        <v>67</v>
      </c>
      <c r="D355" s="2"/>
      <c r="E355" s="2"/>
      <c r="F355" s="2"/>
      <c r="G355" s="2"/>
      <c r="H355" s="2"/>
      <c r="I355" s="2"/>
      <c r="J355" s="2"/>
      <c r="L355" s="2"/>
      <c r="M355" s="2"/>
    </row>
    <row r="356" spans="2:13" ht="12.75">
      <c r="B356" t="s">
        <v>67</v>
      </c>
      <c r="D356" s="2"/>
      <c r="E356" s="2"/>
      <c r="F356" s="2"/>
      <c r="G356" s="2"/>
      <c r="H356" s="2"/>
      <c r="I356" s="2"/>
      <c r="J356" s="2"/>
      <c r="L356" s="2"/>
      <c r="M356" s="2"/>
    </row>
    <row r="357" spans="2:13" ht="12.75">
      <c r="B357" t="s">
        <v>67</v>
      </c>
      <c r="D357" s="2"/>
      <c r="E357" s="2"/>
      <c r="F357" s="2"/>
      <c r="G357" s="2"/>
      <c r="H357" s="2"/>
      <c r="I357" s="2"/>
      <c r="J357" s="2"/>
      <c r="L357" s="2"/>
      <c r="M357" s="2"/>
    </row>
    <row r="358" spans="2:13" ht="12.75">
      <c r="B358" t="s">
        <v>67</v>
      </c>
      <c r="D358" s="2"/>
      <c r="E358" s="2"/>
      <c r="F358" s="2"/>
      <c r="G358" s="2"/>
      <c r="H358" s="2"/>
      <c r="I358" s="2"/>
      <c r="J358" s="2"/>
      <c r="L358" s="2"/>
      <c r="M358" s="2"/>
    </row>
    <row r="359" spans="2:13" ht="12.75">
      <c r="B359" t="s">
        <v>67</v>
      </c>
      <c r="D359" s="2"/>
      <c r="E359" s="2"/>
      <c r="F359" s="2"/>
      <c r="G359" s="2"/>
      <c r="H359" s="2"/>
      <c r="I359" s="2"/>
      <c r="J359" s="2"/>
      <c r="L359" s="2"/>
      <c r="M359" s="2"/>
    </row>
    <row r="360" spans="2:13" ht="12.75">
      <c r="B360" t="s">
        <v>67</v>
      </c>
      <c r="D360" s="2"/>
      <c r="E360" s="2"/>
      <c r="F360" s="2"/>
      <c r="G360" s="2"/>
      <c r="H360" s="2"/>
      <c r="I360" s="2"/>
      <c r="J360" s="2"/>
      <c r="L360" s="2"/>
      <c r="M360" s="2"/>
    </row>
    <row r="361" spans="2:13" ht="12.75">
      <c r="B361" t="s">
        <v>67</v>
      </c>
      <c r="D361" s="2"/>
      <c r="E361" s="2"/>
      <c r="F361" s="2"/>
      <c r="G361" s="2"/>
      <c r="H361" s="2"/>
      <c r="I361" s="2"/>
      <c r="J361" s="2"/>
      <c r="L361" s="2"/>
      <c r="M361" s="2"/>
    </row>
    <row r="362" spans="2:13" ht="12.75">
      <c r="B362" t="s">
        <v>67</v>
      </c>
      <c r="D362" s="2"/>
      <c r="E362" s="2"/>
      <c r="F362" s="2"/>
      <c r="G362" s="2"/>
      <c r="H362" s="2"/>
      <c r="I362" s="2"/>
      <c r="J362" s="2"/>
      <c r="L362" s="2"/>
      <c r="M362" s="2"/>
    </row>
    <row r="363" spans="2:13" ht="12.75">
      <c r="B363" t="s">
        <v>67</v>
      </c>
      <c r="D363" s="2"/>
      <c r="E363" s="2"/>
      <c r="F363" s="2"/>
      <c r="G363" s="2"/>
      <c r="H363" s="2"/>
      <c r="I363" s="2"/>
      <c r="J363" s="2"/>
      <c r="L363" s="2"/>
      <c r="M363" s="2"/>
    </row>
    <row r="364" spans="2:13" ht="12.75">
      <c r="B364" t="s">
        <v>67</v>
      </c>
      <c r="D364" s="2"/>
      <c r="E364" s="2"/>
      <c r="F364" s="2"/>
      <c r="G364" s="2"/>
      <c r="H364" s="2"/>
      <c r="I364" s="2"/>
      <c r="J364" s="2"/>
      <c r="L364" s="2"/>
      <c r="M364" s="2"/>
    </row>
    <row r="365" spans="2:13" ht="12.75">
      <c r="B365" t="s">
        <v>67</v>
      </c>
      <c r="D365" s="2"/>
      <c r="E365" s="2"/>
      <c r="F365" s="2"/>
      <c r="G365" s="2"/>
      <c r="H365" s="2"/>
      <c r="I365" s="2"/>
      <c r="J365" s="2"/>
      <c r="L365" s="2"/>
      <c r="M365" s="2"/>
    </row>
    <row r="366" spans="2:13" ht="12.75">
      <c r="B366" t="s">
        <v>67</v>
      </c>
      <c r="D366" s="2"/>
      <c r="E366" s="2"/>
      <c r="F366" s="2"/>
      <c r="G366" s="2"/>
      <c r="H366" s="2"/>
      <c r="I366" s="2"/>
      <c r="J366" s="2"/>
      <c r="L366" s="2"/>
      <c r="M366" s="2"/>
    </row>
    <row r="367" spans="2:13" ht="12.75">
      <c r="B367" t="s">
        <v>67</v>
      </c>
      <c r="D367" s="2"/>
      <c r="E367" s="2"/>
      <c r="F367" s="2"/>
      <c r="G367" s="2"/>
      <c r="H367" s="2"/>
      <c r="I367" s="2"/>
      <c r="J367" s="2"/>
      <c r="L367" s="2"/>
      <c r="M367" s="2"/>
    </row>
    <row r="368" spans="2:13" ht="12.75">
      <c r="B368" t="s">
        <v>67</v>
      </c>
      <c r="D368" s="2"/>
      <c r="E368" s="2"/>
      <c r="F368" s="2"/>
      <c r="G368" s="2"/>
      <c r="H368" s="2"/>
      <c r="I368" s="2"/>
      <c r="J368" s="2"/>
      <c r="L368" s="2"/>
      <c r="M368" s="2"/>
    </row>
    <row r="369" spans="2:13" ht="12.75">
      <c r="B369" t="s">
        <v>67</v>
      </c>
      <c r="D369" s="2"/>
      <c r="E369" s="2"/>
      <c r="F369" s="2"/>
      <c r="G369" s="2"/>
      <c r="H369" s="2"/>
      <c r="I369" s="2"/>
      <c r="J369" s="2"/>
      <c r="L369" s="2"/>
      <c r="M369" s="2"/>
    </row>
    <row r="370" spans="2:13" ht="12.75">
      <c r="B370" t="s">
        <v>67</v>
      </c>
      <c r="D370" s="2"/>
      <c r="E370" s="2"/>
      <c r="F370" s="2"/>
      <c r="G370" s="2"/>
      <c r="H370" s="2"/>
      <c r="I370" s="2"/>
      <c r="J370" s="2"/>
      <c r="L370" s="2"/>
      <c r="M370" s="2"/>
    </row>
    <row r="371" spans="2:13" ht="12.75">
      <c r="B371" t="s">
        <v>67</v>
      </c>
      <c r="D371" s="2"/>
      <c r="E371" s="2"/>
      <c r="F371" s="2"/>
      <c r="G371" s="2"/>
      <c r="H371" s="2"/>
      <c r="I371" s="2"/>
      <c r="J371" s="2"/>
      <c r="L371" s="2"/>
      <c r="M371" s="2"/>
    </row>
    <row r="372" spans="2:13" ht="12.75">
      <c r="B372" t="s">
        <v>67</v>
      </c>
      <c r="D372" s="2"/>
      <c r="E372" s="2"/>
      <c r="F372" s="2"/>
      <c r="G372" s="2"/>
      <c r="H372" s="2"/>
      <c r="I372" s="2"/>
      <c r="J372" s="2"/>
      <c r="L372" s="2"/>
      <c r="M372" s="2"/>
    </row>
    <row r="373" spans="2:13" ht="12.75">
      <c r="B373" t="s">
        <v>67</v>
      </c>
      <c r="D373" s="2"/>
      <c r="E373" s="2"/>
      <c r="F373" s="2"/>
      <c r="G373" s="2"/>
      <c r="H373" s="2"/>
      <c r="I373" s="2"/>
      <c r="J373" s="2"/>
      <c r="L373" s="2"/>
      <c r="M373" s="2"/>
    </row>
    <row r="374" spans="2:13" ht="12.75">
      <c r="B374" t="s">
        <v>67</v>
      </c>
      <c r="D374" s="2"/>
      <c r="E374" s="2"/>
      <c r="F374" s="2"/>
      <c r="G374" s="2"/>
      <c r="H374" s="2"/>
      <c r="I374" s="2"/>
      <c r="J374" s="2"/>
      <c r="L374" s="2"/>
      <c r="M374" s="2"/>
    </row>
    <row r="375" spans="2:13" ht="12.75">
      <c r="B375" t="s">
        <v>67</v>
      </c>
      <c r="D375" s="2"/>
      <c r="E375" s="2"/>
      <c r="F375" s="2"/>
      <c r="G375" s="2"/>
      <c r="H375" s="2"/>
      <c r="I375" s="2"/>
      <c r="J375" s="2"/>
      <c r="L375" s="2"/>
      <c r="M375" s="2"/>
    </row>
    <row r="376" spans="2:13" ht="12.75">
      <c r="B376" t="s">
        <v>67</v>
      </c>
      <c r="D376" s="2"/>
      <c r="E376" s="2"/>
      <c r="F376" s="2"/>
      <c r="G376" s="2"/>
      <c r="H376" s="2"/>
      <c r="I376" s="2"/>
      <c r="J376" s="2"/>
      <c r="L376" s="2"/>
      <c r="M376" s="2"/>
    </row>
    <row r="377" spans="2:13" ht="12.75">
      <c r="B377" t="s">
        <v>67</v>
      </c>
      <c r="D377" s="2"/>
      <c r="E377" s="2"/>
      <c r="F377" s="2"/>
      <c r="G377" s="2"/>
      <c r="H377" s="2"/>
      <c r="I377" s="2"/>
      <c r="J377" s="2"/>
      <c r="L377" s="2"/>
      <c r="M377" s="2"/>
    </row>
    <row r="378" spans="2:13" ht="12.75">
      <c r="B378" t="s">
        <v>67</v>
      </c>
      <c r="D378" s="2"/>
      <c r="E378" s="2"/>
      <c r="F378" s="2"/>
      <c r="G378" s="2"/>
      <c r="H378" s="2"/>
      <c r="I378" s="2"/>
      <c r="J378" s="2"/>
      <c r="L378" s="2"/>
      <c r="M378" s="2"/>
    </row>
    <row r="379" spans="2:13" ht="12.75">
      <c r="B379" t="s">
        <v>67</v>
      </c>
      <c r="D379" s="2"/>
      <c r="E379" s="2"/>
      <c r="F379" s="2"/>
      <c r="G379" s="2"/>
      <c r="H379" s="2"/>
      <c r="I379" s="2"/>
      <c r="J379" s="2"/>
      <c r="L379" s="2"/>
      <c r="M379" s="2"/>
    </row>
    <row r="380" spans="2:13" ht="12.75">
      <c r="B380" t="s">
        <v>67</v>
      </c>
      <c r="D380" s="2"/>
      <c r="E380" s="2"/>
      <c r="F380" s="2"/>
      <c r="G380" s="2"/>
      <c r="H380" s="2"/>
      <c r="I380" s="2"/>
      <c r="J380" s="2"/>
      <c r="L380" s="2"/>
      <c r="M380" s="2"/>
    </row>
    <row r="381" spans="2:13" ht="12.75">
      <c r="B381" t="s">
        <v>67</v>
      </c>
      <c r="D381" s="2"/>
      <c r="E381" s="2"/>
      <c r="F381" s="2"/>
      <c r="G381" s="2"/>
      <c r="H381" s="2"/>
      <c r="I381" s="2"/>
      <c r="J381" s="2"/>
      <c r="L381" s="2"/>
      <c r="M381" s="2"/>
    </row>
    <row r="382" spans="2:13" ht="12.75">
      <c r="B382" t="s">
        <v>67</v>
      </c>
      <c r="D382" s="2"/>
      <c r="E382" s="2"/>
      <c r="F382" s="2"/>
      <c r="G382" s="2"/>
      <c r="H382" s="2"/>
      <c r="I382" s="2"/>
      <c r="J382" s="2"/>
      <c r="L382" s="2"/>
      <c r="M382" s="2"/>
    </row>
    <row r="383" spans="2:13" ht="12.75">
      <c r="B383" t="s">
        <v>67</v>
      </c>
      <c r="D383" s="2"/>
      <c r="E383" s="2"/>
      <c r="F383" s="2"/>
      <c r="G383" s="2"/>
      <c r="H383" s="2"/>
      <c r="I383" s="2"/>
      <c r="J383" s="2"/>
      <c r="L383" s="2"/>
      <c r="M383" s="2"/>
    </row>
    <row r="384" spans="2:13" ht="12.75">
      <c r="B384" t="s">
        <v>67</v>
      </c>
      <c r="D384" s="2"/>
      <c r="E384" s="2"/>
      <c r="F384" s="2"/>
      <c r="G384" s="2"/>
      <c r="H384" s="2"/>
      <c r="I384" s="2"/>
      <c r="J384" s="2"/>
      <c r="L384" s="2"/>
      <c r="M384" s="2"/>
    </row>
    <row r="385" spans="2:13" ht="12.75">
      <c r="B385" t="s">
        <v>67</v>
      </c>
      <c r="D385" s="2"/>
      <c r="E385" s="2"/>
      <c r="F385" s="2"/>
      <c r="G385" s="2"/>
      <c r="H385" s="2"/>
      <c r="I385" s="2"/>
      <c r="J385" s="2"/>
      <c r="L385" s="2"/>
      <c r="M385" s="2"/>
    </row>
    <row r="386" spans="2:13" ht="12.75">
      <c r="B386" t="s">
        <v>67</v>
      </c>
      <c r="D386" s="2"/>
      <c r="E386" s="2"/>
      <c r="F386" s="2"/>
      <c r="G386" s="2"/>
      <c r="H386" s="2"/>
      <c r="I386" s="2"/>
      <c r="J386" s="2"/>
      <c r="L386" s="2"/>
      <c r="M386" s="2"/>
    </row>
    <row r="387" spans="2:13" ht="12.75">
      <c r="B387" t="s">
        <v>67</v>
      </c>
      <c r="D387" s="2"/>
      <c r="E387" s="2"/>
      <c r="F387" s="2"/>
      <c r="G387" s="2"/>
      <c r="H387" s="2"/>
      <c r="I387" s="2"/>
      <c r="J387" s="2"/>
      <c r="L387" s="2"/>
      <c r="M387" s="2"/>
    </row>
    <row r="388" spans="2:13" ht="12.75">
      <c r="B388" t="s">
        <v>67</v>
      </c>
      <c r="D388" s="2"/>
      <c r="E388" s="2"/>
      <c r="F388" s="2"/>
      <c r="G388" s="2"/>
      <c r="H388" s="2"/>
      <c r="I388" s="2"/>
      <c r="J388" s="2"/>
      <c r="L388" s="2"/>
      <c r="M388" s="2"/>
    </row>
    <row r="389" spans="2:13" ht="12.75">
      <c r="B389" t="s">
        <v>67</v>
      </c>
      <c r="D389" s="2"/>
      <c r="E389" s="2"/>
      <c r="F389" s="2"/>
      <c r="G389" s="2"/>
      <c r="H389" s="2"/>
      <c r="I389" s="2"/>
      <c r="J389" s="2"/>
      <c r="L389" s="2"/>
      <c r="M389" s="2"/>
    </row>
    <row r="390" spans="2:13" ht="12.75">
      <c r="B390" t="s">
        <v>67</v>
      </c>
      <c r="D390" s="2"/>
      <c r="E390" s="2"/>
      <c r="F390" s="2"/>
      <c r="G390" s="2"/>
      <c r="H390" s="2"/>
      <c r="I390" s="2"/>
      <c r="J390" s="2"/>
      <c r="L390" s="2"/>
      <c r="M390" s="2"/>
    </row>
    <row r="391" spans="2:13" ht="12.75">
      <c r="B391" t="s">
        <v>67</v>
      </c>
      <c r="D391" s="2"/>
      <c r="E391" s="2"/>
      <c r="F391" s="2"/>
      <c r="G391" s="2"/>
      <c r="H391" s="2"/>
      <c r="I391" s="2"/>
      <c r="J391" s="2"/>
      <c r="L391" s="2"/>
      <c r="M391" s="2"/>
    </row>
    <row r="392" spans="2:13" ht="12.75">
      <c r="B392" t="s">
        <v>67</v>
      </c>
      <c r="D392" s="2"/>
      <c r="E392" s="2"/>
      <c r="F392" s="2"/>
      <c r="G392" s="2"/>
      <c r="H392" s="2"/>
      <c r="I392" s="2"/>
      <c r="J392" s="2"/>
      <c r="L392" s="2"/>
      <c r="M392" s="2"/>
    </row>
    <row r="393" spans="2:13" ht="12.75">
      <c r="B393" t="s">
        <v>67</v>
      </c>
      <c r="D393" s="2"/>
      <c r="E393" s="2"/>
      <c r="F393" s="2"/>
      <c r="G393" s="2"/>
      <c r="H393" s="2"/>
      <c r="I393" s="2"/>
      <c r="J393" s="2"/>
      <c r="L393" s="2"/>
      <c r="M393" s="2"/>
    </row>
    <row r="394" spans="2:13" ht="12.75">
      <c r="B394" t="s">
        <v>67</v>
      </c>
      <c r="D394" s="2"/>
      <c r="E394" s="2"/>
      <c r="F394" s="2"/>
      <c r="G394" s="2"/>
      <c r="H394" s="2"/>
      <c r="I394" s="2"/>
      <c r="J394" s="2"/>
      <c r="L394" s="2"/>
      <c r="M394" s="2"/>
    </row>
    <row r="395" spans="2:13" ht="12.75">
      <c r="B395" t="s">
        <v>67</v>
      </c>
      <c r="D395" s="2"/>
      <c r="E395" s="2"/>
      <c r="F395" s="2"/>
      <c r="G395" s="2"/>
      <c r="H395" s="2"/>
      <c r="I395" s="2"/>
      <c r="J395" s="2"/>
      <c r="L395" s="2"/>
      <c r="M395" s="2"/>
    </row>
    <row r="396" spans="2:13" ht="12.75">
      <c r="B396" t="s">
        <v>67</v>
      </c>
      <c r="D396" s="2"/>
      <c r="E396" s="2"/>
      <c r="F396" s="2"/>
      <c r="G396" s="2"/>
      <c r="H396" s="2"/>
      <c r="I396" s="2"/>
      <c r="J396" s="2"/>
      <c r="L396" s="2"/>
      <c r="M396" s="2"/>
    </row>
    <row r="397" spans="2:13" ht="12.75">
      <c r="B397" t="s">
        <v>67</v>
      </c>
      <c r="D397" s="2"/>
      <c r="E397" s="2"/>
      <c r="F397" s="2"/>
      <c r="G397" s="2"/>
      <c r="H397" s="2"/>
      <c r="I397" s="2"/>
      <c r="J397" s="2"/>
      <c r="L397" s="2"/>
      <c r="M397" s="2"/>
    </row>
    <row r="398" spans="2:13" ht="12.75">
      <c r="B398" t="s">
        <v>67</v>
      </c>
      <c r="D398" s="2"/>
      <c r="E398" s="2"/>
      <c r="F398" s="2"/>
      <c r="G398" s="2"/>
      <c r="H398" s="2"/>
      <c r="I398" s="2"/>
      <c r="J398" s="2"/>
      <c r="L398" s="2"/>
      <c r="M398" s="2"/>
    </row>
    <row r="399" spans="2:13" ht="12.75">
      <c r="B399" t="s">
        <v>67</v>
      </c>
      <c r="D399" s="2"/>
      <c r="E399" s="2"/>
      <c r="F399" s="2"/>
      <c r="G399" s="2"/>
      <c r="H399" s="2"/>
      <c r="I399" s="2"/>
      <c r="J399" s="2"/>
      <c r="L399" s="2"/>
      <c r="M399" s="2"/>
    </row>
    <row r="400" spans="2:13" ht="12.75">
      <c r="B400" t="s">
        <v>67</v>
      </c>
      <c r="D400" s="2"/>
      <c r="E400" s="2"/>
      <c r="F400" s="2"/>
      <c r="G400" s="2"/>
      <c r="H400" s="2"/>
      <c r="I400" s="2"/>
      <c r="J400" s="2"/>
      <c r="L400" s="2"/>
      <c r="M400" s="2"/>
    </row>
    <row r="401" spans="2:13" ht="12.75">
      <c r="B401" t="s">
        <v>67</v>
      </c>
      <c r="D401" s="2"/>
      <c r="E401" s="2"/>
      <c r="F401" s="2"/>
      <c r="G401" s="2"/>
      <c r="H401" s="2"/>
      <c r="I401" s="2"/>
      <c r="J401" s="2"/>
      <c r="L401" s="2"/>
      <c r="M401" s="2"/>
    </row>
    <row r="402" spans="2:13" ht="12.75">
      <c r="B402" t="s">
        <v>67</v>
      </c>
      <c r="D402" s="2"/>
      <c r="E402" s="2"/>
      <c r="F402" s="2"/>
      <c r="G402" s="2"/>
      <c r="H402" s="2"/>
      <c r="I402" s="2"/>
      <c r="J402" s="2"/>
      <c r="L402" s="2"/>
      <c r="M402" s="2"/>
    </row>
    <row r="403" spans="2:13" ht="12.75">
      <c r="B403" t="s">
        <v>67</v>
      </c>
      <c r="D403" s="2"/>
      <c r="E403" s="2"/>
      <c r="F403" s="2"/>
      <c r="G403" s="2"/>
      <c r="H403" s="2"/>
      <c r="I403" s="2"/>
      <c r="J403" s="2"/>
      <c r="L403" s="2"/>
      <c r="M403" s="2"/>
    </row>
    <row r="404" spans="2:13" ht="12.75">
      <c r="B404" t="s">
        <v>67</v>
      </c>
      <c r="D404" s="2"/>
      <c r="E404" s="2"/>
      <c r="F404" s="2"/>
      <c r="G404" s="2"/>
      <c r="H404" s="2"/>
      <c r="I404" s="2"/>
      <c r="J404" s="2"/>
      <c r="L404" s="2"/>
      <c r="M404" s="2"/>
    </row>
    <row r="405" spans="2:13" ht="12.75">
      <c r="B405" t="s">
        <v>67</v>
      </c>
      <c r="D405" s="2"/>
      <c r="E405" s="2"/>
      <c r="F405" s="2"/>
      <c r="G405" s="2"/>
      <c r="H405" s="2"/>
      <c r="I405" s="2"/>
      <c r="J405" s="2"/>
      <c r="L405" s="2"/>
      <c r="M405" s="2"/>
    </row>
    <row r="406" spans="2:13" ht="12.75">
      <c r="B406" t="s">
        <v>67</v>
      </c>
      <c r="D406" s="2"/>
      <c r="E406" s="2"/>
      <c r="F406" s="2"/>
      <c r="G406" s="2"/>
      <c r="H406" s="2"/>
      <c r="I406" s="2"/>
      <c r="J406" s="2"/>
      <c r="L406" s="2"/>
      <c r="M406" s="2"/>
    </row>
    <row r="407" spans="2:13" ht="12.75">
      <c r="B407" t="s">
        <v>67</v>
      </c>
      <c r="D407" s="2"/>
      <c r="E407" s="2"/>
      <c r="F407" s="2"/>
      <c r="G407" s="2"/>
      <c r="H407" s="2"/>
      <c r="I407" s="2"/>
      <c r="J407" s="2"/>
      <c r="L407" s="2"/>
      <c r="M407" s="2"/>
    </row>
    <row r="408" spans="2:13" ht="12.75">
      <c r="B408" t="s">
        <v>67</v>
      </c>
      <c r="D408" s="2"/>
      <c r="E408" s="2"/>
      <c r="F408" s="2"/>
      <c r="G408" s="2"/>
      <c r="H408" s="2"/>
      <c r="I408" s="2"/>
      <c r="J408" s="2"/>
      <c r="L408" s="2"/>
      <c r="M408" s="2"/>
    </row>
    <row r="409" spans="2:13" ht="12.75">
      <c r="B409" t="s">
        <v>67</v>
      </c>
      <c r="D409" s="2"/>
      <c r="E409" s="2"/>
      <c r="F409" s="2"/>
      <c r="G409" s="2"/>
      <c r="H409" s="2"/>
      <c r="I409" s="2"/>
      <c r="J409" s="2"/>
      <c r="L409" s="2"/>
      <c r="M409" s="2"/>
    </row>
    <row r="410" spans="2:13" ht="12.75">
      <c r="B410" t="s">
        <v>67</v>
      </c>
      <c r="D410" s="2"/>
      <c r="E410" s="2"/>
      <c r="F410" s="2"/>
      <c r="G410" s="2"/>
      <c r="H410" s="2"/>
      <c r="I410" s="2"/>
      <c r="J410" s="2"/>
      <c r="L410" s="2"/>
      <c r="M410" s="2"/>
    </row>
    <row r="411" spans="2:13" ht="12.75">
      <c r="B411" t="s">
        <v>67</v>
      </c>
      <c r="D411" s="2"/>
      <c r="E411" s="2"/>
      <c r="F411" s="2"/>
      <c r="G411" s="2"/>
      <c r="H411" s="2"/>
      <c r="I411" s="2"/>
      <c r="J411" s="2"/>
      <c r="L411" s="2"/>
      <c r="M411" s="2"/>
    </row>
    <row r="412" spans="2:13" ht="12.75">
      <c r="B412" t="s">
        <v>67</v>
      </c>
      <c r="D412" s="2"/>
      <c r="E412" s="2"/>
      <c r="F412" s="2"/>
      <c r="G412" s="2"/>
      <c r="H412" s="2"/>
      <c r="I412" s="2"/>
      <c r="J412" s="2"/>
      <c r="L412" s="2"/>
      <c r="M412" s="2"/>
    </row>
    <row r="413" spans="2:13" ht="12.75">
      <c r="B413" t="s">
        <v>67</v>
      </c>
      <c r="D413" s="2"/>
      <c r="E413" s="2"/>
      <c r="F413" s="2"/>
      <c r="G413" s="2"/>
      <c r="H413" s="2"/>
      <c r="I413" s="2"/>
      <c r="J413" s="2"/>
      <c r="L413" s="2"/>
      <c r="M413" s="2"/>
    </row>
    <row r="414" spans="2:13" ht="12.75">
      <c r="B414" t="s">
        <v>67</v>
      </c>
      <c r="D414" s="2"/>
      <c r="E414" s="2"/>
      <c r="F414" s="2"/>
      <c r="G414" s="2"/>
      <c r="H414" s="2"/>
      <c r="I414" s="2"/>
      <c r="J414" s="2"/>
      <c r="L414" s="2"/>
      <c r="M414" s="2"/>
    </row>
    <row r="415" spans="2:13" ht="12.75">
      <c r="B415" t="s">
        <v>67</v>
      </c>
      <c r="D415" s="2"/>
      <c r="E415" s="2"/>
      <c r="F415" s="2"/>
      <c r="G415" s="2"/>
      <c r="H415" s="2"/>
      <c r="I415" s="2"/>
      <c r="J415" s="2"/>
      <c r="L415" s="2"/>
      <c r="M415" s="2"/>
    </row>
    <row r="416" spans="2:13" ht="12.75">
      <c r="B416" t="s">
        <v>67</v>
      </c>
      <c r="D416" s="2"/>
      <c r="E416" s="2"/>
      <c r="F416" s="2"/>
      <c r="G416" s="2"/>
      <c r="H416" s="2"/>
      <c r="I416" s="2"/>
      <c r="J416" s="2"/>
      <c r="L416" s="2"/>
      <c r="M416" s="2"/>
    </row>
    <row r="417" spans="2:13" ht="12.75">
      <c r="B417" t="s">
        <v>67</v>
      </c>
      <c r="D417" s="2"/>
      <c r="E417" s="2"/>
      <c r="F417" s="2"/>
      <c r="G417" s="2"/>
      <c r="H417" s="2"/>
      <c r="I417" s="2"/>
      <c r="J417" s="2"/>
      <c r="L417" s="2"/>
      <c r="M417" s="2"/>
    </row>
    <row r="418" spans="2:13" ht="12.75">
      <c r="B418" t="s">
        <v>67</v>
      </c>
      <c r="D418" s="2"/>
      <c r="E418" s="2"/>
      <c r="F418" s="2"/>
      <c r="G418" s="2"/>
      <c r="H418" s="2"/>
      <c r="I418" s="2"/>
      <c r="J418" s="2"/>
      <c r="L418" s="2"/>
      <c r="M418" s="2"/>
    </row>
    <row r="419" spans="2:13" ht="12.75">
      <c r="B419" t="s">
        <v>67</v>
      </c>
      <c r="D419" s="2"/>
      <c r="E419" s="2"/>
      <c r="F419" s="2"/>
      <c r="G419" s="2"/>
      <c r="H419" s="2"/>
      <c r="I419" s="2"/>
      <c r="J419" s="2"/>
      <c r="L419" s="2"/>
      <c r="M419" s="2"/>
    </row>
    <row r="420" spans="2:13" ht="12.75">
      <c r="B420" t="s">
        <v>67</v>
      </c>
      <c r="D420" s="2"/>
      <c r="E420" s="2"/>
      <c r="F420" s="2"/>
      <c r="G420" s="2"/>
      <c r="H420" s="2"/>
      <c r="I420" s="2"/>
      <c r="J420" s="2"/>
      <c r="L420" s="2"/>
      <c r="M420" s="2"/>
    </row>
    <row r="421" spans="2:13" ht="12.75">
      <c r="B421" t="s">
        <v>67</v>
      </c>
      <c r="D421" s="2"/>
      <c r="E421" s="2"/>
      <c r="F421" s="2"/>
      <c r="G421" s="2"/>
      <c r="H421" s="2"/>
      <c r="I421" s="2"/>
      <c r="J421" s="2"/>
      <c r="L421" s="2"/>
      <c r="M421" s="2"/>
    </row>
    <row r="422" spans="2:13" ht="12.75">
      <c r="B422" t="s">
        <v>67</v>
      </c>
      <c r="D422" s="2"/>
      <c r="E422" s="2"/>
      <c r="F422" s="2"/>
      <c r="G422" s="2"/>
      <c r="H422" s="2"/>
      <c r="I422" s="2"/>
      <c r="J422" s="2"/>
      <c r="L422" s="2"/>
      <c r="M422" s="2"/>
    </row>
    <row r="423" spans="2:13" ht="12.75">
      <c r="B423" t="s">
        <v>67</v>
      </c>
      <c r="D423" s="2"/>
      <c r="E423" s="2"/>
      <c r="F423" s="2"/>
      <c r="G423" s="2"/>
      <c r="H423" s="2"/>
      <c r="I423" s="2"/>
      <c r="J423" s="2"/>
      <c r="L423" s="2"/>
      <c r="M423" s="2"/>
    </row>
    <row r="424" spans="2:13" ht="12.75">
      <c r="B424" t="s">
        <v>67</v>
      </c>
      <c r="D424" s="2"/>
      <c r="E424" s="2"/>
      <c r="F424" s="2"/>
      <c r="G424" s="2"/>
      <c r="H424" s="2"/>
      <c r="I424" s="2"/>
      <c r="J424" s="2"/>
      <c r="L424" s="2"/>
      <c r="M424" s="2"/>
    </row>
    <row r="425" spans="2:13" ht="12.75">
      <c r="B425" t="s">
        <v>67</v>
      </c>
      <c r="D425" s="2"/>
      <c r="E425" s="2"/>
      <c r="F425" s="2"/>
      <c r="G425" s="2"/>
      <c r="H425" s="2"/>
      <c r="I425" s="2"/>
      <c r="J425" s="2"/>
      <c r="L425" s="2"/>
      <c r="M425" s="2"/>
    </row>
    <row r="426" spans="2:13" ht="12.75">
      <c r="B426" t="s">
        <v>67</v>
      </c>
      <c r="D426" s="2"/>
      <c r="E426" s="2"/>
      <c r="F426" s="2"/>
      <c r="G426" s="2"/>
      <c r="H426" s="2"/>
      <c r="I426" s="2"/>
      <c r="J426" s="2"/>
      <c r="L426" s="2"/>
      <c r="M426" s="2"/>
    </row>
    <row r="427" spans="2:13" ht="12.75">
      <c r="B427" t="s">
        <v>67</v>
      </c>
      <c r="D427" s="2"/>
      <c r="E427" s="2"/>
      <c r="F427" s="2"/>
      <c r="G427" s="2"/>
      <c r="H427" s="2"/>
      <c r="I427" s="2"/>
      <c r="J427" s="2"/>
      <c r="L427" s="2"/>
      <c r="M427" s="2"/>
    </row>
    <row r="428" spans="2:13" ht="12.75">
      <c r="B428" t="s">
        <v>67</v>
      </c>
      <c r="D428" s="2"/>
      <c r="E428" s="2"/>
      <c r="F428" s="2"/>
      <c r="G428" s="2"/>
      <c r="H428" s="2"/>
      <c r="I428" s="2"/>
      <c r="J428" s="2"/>
      <c r="L428" s="2"/>
      <c r="M428" s="2"/>
    </row>
    <row r="429" spans="2:13" ht="12.75">
      <c r="B429" t="s">
        <v>67</v>
      </c>
      <c r="D429" s="2"/>
      <c r="E429" s="2"/>
      <c r="F429" s="2"/>
      <c r="G429" s="2"/>
      <c r="H429" s="2"/>
      <c r="I429" s="2"/>
      <c r="J429" s="2"/>
      <c r="L429" s="2"/>
      <c r="M429" s="2"/>
    </row>
    <row r="430" spans="2:13" ht="12.75">
      <c r="B430" t="s">
        <v>67</v>
      </c>
      <c r="D430" s="2"/>
      <c r="E430" s="2"/>
      <c r="F430" s="2"/>
      <c r="G430" s="2"/>
      <c r="H430" s="2"/>
      <c r="I430" s="2"/>
      <c r="J430" s="2"/>
      <c r="L430" s="2"/>
      <c r="M430" s="2"/>
    </row>
    <row r="431" spans="2:13" ht="12.75">
      <c r="B431" t="s">
        <v>67</v>
      </c>
      <c r="D431" s="2"/>
      <c r="E431" s="2"/>
      <c r="F431" s="2"/>
      <c r="G431" s="2"/>
      <c r="H431" s="2"/>
      <c r="I431" s="2"/>
      <c r="J431" s="2"/>
      <c r="L431" s="2"/>
      <c r="M431" s="2"/>
    </row>
    <row r="432" spans="2:13" ht="12.75">
      <c r="B432" t="s">
        <v>67</v>
      </c>
      <c r="D432" s="2"/>
      <c r="E432" s="2"/>
      <c r="F432" s="2"/>
      <c r="G432" s="2"/>
      <c r="H432" s="2"/>
      <c r="I432" s="2"/>
      <c r="J432" s="2"/>
      <c r="L432" s="2"/>
      <c r="M432" s="2"/>
    </row>
    <row r="433" spans="2:13" ht="12.75">
      <c r="B433" t="s">
        <v>67</v>
      </c>
      <c r="D433" s="2"/>
      <c r="E433" s="2"/>
      <c r="F433" s="2"/>
      <c r="G433" s="2"/>
      <c r="H433" s="2"/>
      <c r="I433" s="2"/>
      <c r="J433" s="2"/>
      <c r="L433" s="2"/>
      <c r="M433" s="2"/>
    </row>
    <row r="434" spans="2:13" ht="12.75">
      <c r="B434" t="s">
        <v>67</v>
      </c>
      <c r="D434" s="2"/>
      <c r="E434" s="2"/>
      <c r="F434" s="2"/>
      <c r="G434" s="2"/>
      <c r="H434" s="2"/>
      <c r="I434" s="2"/>
      <c r="J434" s="2"/>
      <c r="L434" s="2"/>
      <c r="M434" s="2"/>
    </row>
    <row r="435" spans="2:13" ht="12.75">
      <c r="B435" t="s">
        <v>67</v>
      </c>
      <c r="D435" s="2"/>
      <c r="E435" s="2"/>
      <c r="F435" s="2"/>
      <c r="G435" s="2"/>
      <c r="H435" s="2"/>
      <c r="I435" s="2"/>
      <c r="J435" s="2"/>
      <c r="L435" s="2"/>
      <c r="M435" s="2"/>
    </row>
    <row r="436" spans="2:13" ht="12.75">
      <c r="B436" t="s">
        <v>67</v>
      </c>
      <c r="D436" s="2"/>
      <c r="E436" s="2"/>
      <c r="F436" s="2"/>
      <c r="G436" s="2"/>
      <c r="H436" s="2"/>
      <c r="I436" s="2"/>
      <c r="J436" s="2"/>
      <c r="L436" s="2"/>
      <c r="M436" s="2"/>
    </row>
    <row r="437" spans="2:13" ht="12.75">
      <c r="B437" t="s">
        <v>67</v>
      </c>
      <c r="D437" s="2"/>
      <c r="E437" s="2"/>
      <c r="F437" s="2"/>
      <c r="G437" s="2"/>
      <c r="H437" s="2"/>
      <c r="I437" s="2"/>
      <c r="J437" s="2"/>
      <c r="L437" s="2"/>
      <c r="M437" s="2"/>
    </row>
    <row r="438" spans="2:13" ht="12.75">
      <c r="B438" t="s">
        <v>67</v>
      </c>
      <c r="D438" s="2"/>
      <c r="E438" s="2"/>
      <c r="F438" s="2"/>
      <c r="G438" s="2"/>
      <c r="H438" s="2"/>
      <c r="I438" s="2"/>
      <c r="J438" s="2"/>
      <c r="L438" s="2"/>
      <c r="M438" s="2"/>
    </row>
    <row r="439" spans="2:13" ht="12.75">
      <c r="B439" t="s">
        <v>67</v>
      </c>
      <c r="D439" s="2"/>
      <c r="E439" s="2"/>
      <c r="F439" s="2"/>
      <c r="G439" s="2"/>
      <c r="H439" s="2"/>
      <c r="I439" s="2"/>
      <c r="J439" s="2"/>
      <c r="L439" s="2"/>
      <c r="M439" s="2"/>
    </row>
    <row r="440" spans="2:13" ht="12.75">
      <c r="B440" t="s">
        <v>67</v>
      </c>
      <c r="D440" s="2"/>
      <c r="E440" s="2"/>
      <c r="F440" s="2"/>
      <c r="G440" s="2"/>
      <c r="H440" s="2"/>
      <c r="I440" s="2"/>
      <c r="J440" s="2"/>
      <c r="L440" s="2"/>
      <c r="M440" s="2"/>
    </row>
    <row r="441" spans="2:13" ht="12.75">
      <c r="B441" t="s">
        <v>67</v>
      </c>
      <c r="D441" s="2"/>
      <c r="E441" s="2"/>
      <c r="F441" s="2"/>
      <c r="G441" s="2"/>
      <c r="H441" s="2"/>
      <c r="I441" s="2"/>
      <c r="J441" s="2"/>
      <c r="L441" s="2"/>
      <c r="M441" s="2"/>
    </row>
    <row r="442" spans="2:13" ht="12.75">
      <c r="B442" t="s">
        <v>67</v>
      </c>
      <c r="D442" s="2"/>
      <c r="E442" s="2"/>
      <c r="F442" s="2"/>
      <c r="G442" s="2"/>
      <c r="H442" s="2"/>
      <c r="I442" s="2"/>
      <c r="J442" s="2"/>
      <c r="L442" s="2"/>
      <c r="M442" s="2"/>
    </row>
    <row r="443" spans="2:13" ht="12.75">
      <c r="B443" t="s">
        <v>67</v>
      </c>
      <c r="D443" s="2"/>
      <c r="E443" s="2"/>
      <c r="F443" s="2"/>
      <c r="G443" s="2"/>
      <c r="H443" s="2"/>
      <c r="I443" s="2"/>
      <c r="J443" s="2"/>
      <c r="L443" s="2"/>
      <c r="M443" s="2"/>
    </row>
    <row r="444" spans="2:13" ht="12.75">
      <c r="B444" t="s">
        <v>67</v>
      </c>
      <c r="D444" s="2"/>
      <c r="E444" s="2"/>
      <c r="F444" s="2"/>
      <c r="G444" s="2"/>
      <c r="H444" s="2"/>
      <c r="I444" s="2"/>
      <c r="J444" s="2"/>
      <c r="L444" s="2"/>
      <c r="M444" s="2"/>
    </row>
    <row r="445" spans="2:13" ht="12.75">
      <c r="B445" t="s">
        <v>67</v>
      </c>
      <c r="D445" s="2"/>
      <c r="E445" s="2"/>
      <c r="F445" s="2"/>
      <c r="G445" s="2"/>
      <c r="H445" s="2"/>
      <c r="I445" s="2"/>
      <c r="J445" s="2"/>
      <c r="L445" s="2"/>
      <c r="M445" s="2"/>
    </row>
    <row r="446" spans="2:13" ht="12.75">
      <c r="B446" t="s">
        <v>67</v>
      </c>
      <c r="D446" s="2"/>
      <c r="E446" s="2"/>
      <c r="F446" s="2"/>
      <c r="G446" s="2"/>
      <c r="H446" s="2"/>
      <c r="I446" s="2"/>
      <c r="J446" s="2"/>
      <c r="L446" s="2"/>
      <c r="M446" s="2"/>
    </row>
    <row r="447" spans="2:13" ht="12.75">
      <c r="B447" t="s">
        <v>67</v>
      </c>
      <c r="D447" s="2"/>
      <c r="E447" s="2"/>
      <c r="F447" s="2"/>
      <c r="G447" s="2"/>
      <c r="H447" s="2"/>
      <c r="I447" s="2"/>
      <c r="J447" s="2"/>
      <c r="L447" s="2"/>
      <c r="M447" s="2"/>
    </row>
    <row r="448" spans="2:13" ht="12.75">
      <c r="B448" t="s">
        <v>67</v>
      </c>
      <c r="D448" s="2"/>
      <c r="E448" s="2"/>
      <c r="F448" s="2"/>
      <c r="G448" s="2"/>
      <c r="H448" s="2"/>
      <c r="I448" s="2"/>
      <c r="J448" s="2"/>
      <c r="L448" s="2"/>
      <c r="M448" s="2"/>
    </row>
    <row r="449" spans="2:13" ht="12.75">
      <c r="B449" t="s">
        <v>67</v>
      </c>
      <c r="D449" s="2"/>
      <c r="E449" s="2"/>
      <c r="F449" s="2"/>
      <c r="G449" s="2"/>
      <c r="H449" s="2"/>
      <c r="I449" s="2"/>
      <c r="J449" s="2"/>
      <c r="L449" s="2"/>
      <c r="M449" s="2"/>
    </row>
    <row r="450" spans="2:13" ht="12.75">
      <c r="B450" t="s">
        <v>67</v>
      </c>
      <c r="D450" s="2"/>
      <c r="E450" s="2"/>
      <c r="F450" s="2"/>
      <c r="G450" s="2"/>
      <c r="H450" s="2"/>
      <c r="I450" s="2"/>
      <c r="J450" s="2"/>
      <c r="L450" s="2"/>
      <c r="M450" s="2"/>
    </row>
    <row r="451" spans="2:13" ht="12.75">
      <c r="B451" t="s">
        <v>67</v>
      </c>
      <c r="D451" s="2"/>
      <c r="E451" s="2"/>
      <c r="F451" s="2"/>
      <c r="G451" s="2"/>
      <c r="H451" s="2"/>
      <c r="I451" s="2"/>
      <c r="J451" s="2"/>
      <c r="L451" s="2"/>
      <c r="M451" s="2"/>
    </row>
    <row r="452" spans="2:13" ht="12.75">
      <c r="B452" t="s">
        <v>67</v>
      </c>
      <c r="D452" s="2"/>
      <c r="E452" s="2"/>
      <c r="F452" s="2"/>
      <c r="G452" s="2"/>
      <c r="H452" s="2"/>
      <c r="I452" s="2"/>
      <c r="J452" s="2"/>
      <c r="L452" s="2"/>
      <c r="M452" s="2"/>
    </row>
    <row r="453" spans="2:13" ht="12.75">
      <c r="B453" t="s">
        <v>67</v>
      </c>
      <c r="D453" s="2"/>
      <c r="E453" s="2"/>
      <c r="F453" s="2"/>
      <c r="G453" s="2"/>
      <c r="H453" s="2"/>
      <c r="I453" s="2"/>
      <c r="J453" s="2"/>
      <c r="L453" s="2"/>
      <c r="M453" s="2"/>
    </row>
    <row r="454" spans="2:13" ht="12.75">
      <c r="B454" t="s">
        <v>67</v>
      </c>
      <c r="D454" s="2"/>
      <c r="E454" s="2"/>
      <c r="F454" s="2"/>
      <c r="G454" s="2"/>
      <c r="H454" s="2"/>
      <c r="I454" s="2"/>
      <c r="J454" s="2"/>
      <c r="L454" s="2"/>
      <c r="M454" s="2"/>
    </row>
    <row r="455" spans="2:13" ht="12.75">
      <c r="B455" t="s">
        <v>67</v>
      </c>
      <c r="D455" s="2"/>
      <c r="E455" s="2"/>
      <c r="F455" s="2"/>
      <c r="G455" s="2"/>
      <c r="H455" s="2"/>
      <c r="I455" s="2"/>
      <c r="J455" s="2"/>
      <c r="L455" s="2"/>
      <c r="M455" s="2"/>
    </row>
    <row r="456" spans="2:13" ht="12.75">
      <c r="B456" t="s">
        <v>67</v>
      </c>
      <c r="D456" s="2"/>
      <c r="E456" s="2"/>
      <c r="F456" s="2"/>
      <c r="G456" s="2"/>
      <c r="H456" s="2"/>
      <c r="I456" s="2"/>
      <c r="J456" s="2"/>
      <c r="L456" s="2"/>
      <c r="M456" s="2"/>
    </row>
    <row r="457" spans="2:13" ht="12.75">
      <c r="B457" t="s">
        <v>67</v>
      </c>
      <c r="D457" s="2"/>
      <c r="E457" s="2"/>
      <c r="F457" s="2"/>
      <c r="G457" s="2"/>
      <c r="H457" s="2"/>
      <c r="I457" s="2"/>
      <c r="J457" s="2"/>
      <c r="L457" s="2"/>
      <c r="M457" s="2"/>
    </row>
    <row r="458" spans="2:13" ht="12.75">
      <c r="B458" t="s">
        <v>67</v>
      </c>
      <c r="D458" s="2"/>
      <c r="E458" s="2"/>
      <c r="F458" s="2"/>
      <c r="G458" s="2"/>
      <c r="H458" s="2"/>
      <c r="I458" s="2"/>
      <c r="J458" s="2"/>
      <c r="L458" s="2"/>
      <c r="M458" s="2"/>
    </row>
    <row r="459" spans="2:13" ht="12.75">
      <c r="B459" t="s">
        <v>67</v>
      </c>
      <c r="D459" s="2"/>
      <c r="E459" s="2"/>
      <c r="F459" s="2"/>
      <c r="G459" s="2"/>
      <c r="H459" s="2"/>
      <c r="I459" s="2"/>
      <c r="J459" s="2"/>
      <c r="L459" s="2"/>
      <c r="M459" s="2"/>
    </row>
    <row r="460" spans="2:13" ht="12.75">
      <c r="B460" t="s">
        <v>67</v>
      </c>
      <c r="D460" s="2"/>
      <c r="E460" s="2"/>
      <c r="F460" s="2"/>
      <c r="G460" s="2"/>
      <c r="H460" s="2"/>
      <c r="I460" s="2"/>
      <c r="J460" s="2"/>
      <c r="L460" s="2"/>
      <c r="M460" s="2"/>
    </row>
    <row r="461" spans="2:13" ht="12.75">
      <c r="B461" t="s">
        <v>67</v>
      </c>
      <c r="D461" s="2"/>
      <c r="E461" s="2"/>
      <c r="F461" s="2"/>
      <c r="G461" s="2"/>
      <c r="H461" s="2"/>
      <c r="I461" s="2"/>
      <c r="J461" s="2"/>
      <c r="L461" s="2"/>
      <c r="M461" s="2"/>
    </row>
    <row r="462" spans="2:13" ht="12.75">
      <c r="B462" t="s">
        <v>67</v>
      </c>
      <c r="D462" s="2"/>
      <c r="E462" s="2"/>
      <c r="F462" s="2"/>
      <c r="G462" s="2"/>
      <c r="H462" s="2"/>
      <c r="I462" s="2"/>
      <c r="J462" s="2"/>
      <c r="L462" s="2"/>
      <c r="M462" s="2"/>
    </row>
    <row r="463" spans="2:13" ht="12.75">
      <c r="B463" t="s">
        <v>67</v>
      </c>
      <c r="D463" s="2"/>
      <c r="E463" s="2"/>
      <c r="F463" s="2"/>
      <c r="G463" s="2"/>
      <c r="H463" s="2"/>
      <c r="I463" s="2"/>
      <c r="J463" s="2"/>
      <c r="L463" s="2"/>
      <c r="M463" s="2"/>
    </row>
    <row r="464" spans="2:13" ht="12.75">
      <c r="B464" t="s">
        <v>67</v>
      </c>
      <c r="D464" s="2"/>
      <c r="E464" s="2"/>
      <c r="F464" s="2"/>
      <c r="G464" s="2"/>
      <c r="H464" s="2"/>
      <c r="I464" s="2"/>
      <c r="J464" s="2"/>
      <c r="L464" s="2"/>
      <c r="M464" s="2"/>
    </row>
    <row r="465" spans="2:13" ht="12.75">
      <c r="B465" t="s">
        <v>67</v>
      </c>
      <c r="D465" s="2"/>
      <c r="E465" s="2"/>
      <c r="F465" s="2"/>
      <c r="G465" s="2"/>
      <c r="H465" s="2"/>
      <c r="I465" s="2"/>
      <c r="J465" s="2"/>
      <c r="L465" s="2"/>
      <c r="M465" s="2"/>
    </row>
    <row r="466" spans="2:13" ht="12.75">
      <c r="B466" t="s">
        <v>67</v>
      </c>
      <c r="D466" s="2"/>
      <c r="E466" s="2"/>
      <c r="F466" s="2"/>
      <c r="G466" s="2"/>
      <c r="H466" s="2"/>
      <c r="I466" s="2"/>
      <c r="J466" s="2"/>
      <c r="L466" s="2"/>
      <c r="M466" s="2"/>
    </row>
    <row r="467" spans="2:13" ht="12.75">
      <c r="B467" t="s">
        <v>67</v>
      </c>
      <c r="D467" s="2"/>
      <c r="E467" s="2"/>
      <c r="F467" s="2"/>
      <c r="G467" s="2"/>
      <c r="H467" s="2"/>
      <c r="I467" s="2"/>
      <c r="J467" s="2"/>
      <c r="L467" s="2"/>
      <c r="M467" s="2"/>
    </row>
    <row r="468" spans="2:13" ht="12.75">
      <c r="B468" t="s">
        <v>67</v>
      </c>
      <c r="D468" s="2"/>
      <c r="E468" s="2"/>
      <c r="F468" s="2"/>
      <c r="G468" s="2"/>
      <c r="H468" s="2"/>
      <c r="I468" s="2"/>
      <c r="J468" s="2"/>
      <c r="L468" s="2"/>
      <c r="M468" s="2"/>
    </row>
    <row r="469" spans="2:13" ht="12.75">
      <c r="B469" t="s">
        <v>67</v>
      </c>
      <c r="D469" s="2"/>
      <c r="E469" s="2"/>
      <c r="F469" s="2"/>
      <c r="G469" s="2"/>
      <c r="H469" s="2"/>
      <c r="I469" s="2"/>
      <c r="J469" s="2"/>
      <c r="L469" s="2"/>
      <c r="M469" s="2"/>
    </row>
    <row r="470" spans="2:13" ht="12.75">
      <c r="B470" t="s">
        <v>67</v>
      </c>
      <c r="D470" s="2"/>
      <c r="E470" s="2"/>
      <c r="F470" s="2"/>
      <c r="G470" s="2"/>
      <c r="H470" s="2"/>
      <c r="I470" s="2"/>
      <c r="J470" s="2"/>
      <c r="L470" s="2"/>
      <c r="M470" s="2"/>
    </row>
    <row r="471" spans="2:13" ht="12.75">
      <c r="B471" t="s">
        <v>67</v>
      </c>
      <c r="D471" s="2"/>
      <c r="E471" s="2"/>
      <c r="F471" s="2"/>
      <c r="G471" s="2"/>
      <c r="H471" s="2"/>
      <c r="I471" s="2"/>
      <c r="J471" s="2"/>
      <c r="L471" s="2"/>
      <c r="M471" s="2"/>
    </row>
    <row r="472" spans="2:13" ht="12.75">
      <c r="B472" t="s">
        <v>67</v>
      </c>
      <c r="D472" s="2"/>
      <c r="E472" s="2"/>
      <c r="F472" s="2"/>
      <c r="G472" s="2"/>
      <c r="H472" s="2"/>
      <c r="I472" s="2"/>
      <c r="J472" s="2"/>
      <c r="L472" s="2"/>
      <c r="M472" s="2"/>
    </row>
    <row r="473" spans="2:13" ht="12.75">
      <c r="B473" t="s">
        <v>67</v>
      </c>
      <c r="D473" s="2"/>
      <c r="E473" s="2"/>
      <c r="F473" s="2"/>
      <c r="G473" s="2"/>
      <c r="H473" s="2"/>
      <c r="I473" s="2"/>
      <c r="J473" s="2"/>
      <c r="L473" s="2"/>
      <c r="M473" s="2"/>
    </row>
    <row r="474" spans="2:13" ht="12.75">
      <c r="B474" t="s">
        <v>67</v>
      </c>
      <c r="D474" s="2"/>
      <c r="E474" s="2"/>
      <c r="F474" s="2"/>
      <c r="G474" s="2"/>
      <c r="H474" s="2"/>
      <c r="I474" s="2"/>
      <c r="J474" s="2"/>
      <c r="L474" s="2"/>
      <c r="M474" s="2"/>
    </row>
    <row r="475" spans="2:13" ht="12.75">
      <c r="B475" t="s">
        <v>67</v>
      </c>
      <c r="D475" s="2"/>
      <c r="E475" s="2"/>
      <c r="F475" s="2"/>
      <c r="G475" s="2"/>
      <c r="H475" s="2"/>
      <c r="I475" s="2"/>
      <c r="J475" s="2"/>
      <c r="L475" s="2"/>
      <c r="M475" s="2"/>
    </row>
    <row r="476" spans="2:13" ht="12.75">
      <c r="B476" t="s">
        <v>67</v>
      </c>
      <c r="D476" s="2"/>
      <c r="E476" s="2"/>
      <c r="F476" s="2"/>
      <c r="G476" s="2"/>
      <c r="H476" s="2"/>
      <c r="I476" s="2"/>
      <c r="J476" s="2"/>
      <c r="L476" s="2"/>
      <c r="M476" s="2"/>
    </row>
    <row r="477" spans="2:13" ht="12.75">
      <c r="B477" t="s">
        <v>67</v>
      </c>
      <c r="D477" s="2"/>
      <c r="E477" s="2"/>
      <c r="F477" s="2"/>
      <c r="G477" s="2"/>
      <c r="H477" s="2"/>
      <c r="I477" s="2"/>
      <c r="J477" s="2"/>
      <c r="L477" s="2"/>
      <c r="M477" s="2"/>
    </row>
    <row r="478" spans="2:13" ht="12.75">
      <c r="B478" t="s">
        <v>67</v>
      </c>
      <c r="D478" s="2"/>
      <c r="E478" s="2"/>
      <c r="F478" s="2"/>
      <c r="G478" s="2"/>
      <c r="H478" s="2"/>
      <c r="I478" s="2"/>
      <c r="J478" s="2"/>
      <c r="L478" s="2"/>
      <c r="M478" s="2"/>
    </row>
    <row r="479" spans="2:13" ht="12.75">
      <c r="B479" t="s">
        <v>67</v>
      </c>
      <c r="D479" s="2"/>
      <c r="E479" s="2"/>
      <c r="F479" s="2"/>
      <c r="G479" s="2"/>
      <c r="H479" s="2"/>
      <c r="I479" s="2"/>
      <c r="J479" s="2"/>
      <c r="L479" s="2"/>
      <c r="M479" s="2"/>
    </row>
    <row r="480" spans="2:13" ht="12.75">
      <c r="B480" t="s">
        <v>67</v>
      </c>
      <c r="D480" s="2"/>
      <c r="E480" s="2"/>
      <c r="F480" s="2"/>
      <c r="G480" s="2"/>
      <c r="H480" s="2"/>
      <c r="I480" s="2"/>
      <c r="J480" s="2"/>
      <c r="L480" s="2"/>
      <c r="M480" s="2"/>
    </row>
    <row r="481" spans="2:13" ht="12.75">
      <c r="B481" t="s">
        <v>67</v>
      </c>
      <c r="D481" s="2"/>
      <c r="E481" s="2"/>
      <c r="F481" s="2"/>
      <c r="G481" s="2"/>
      <c r="H481" s="2"/>
      <c r="I481" s="2"/>
      <c r="J481" s="2"/>
      <c r="L481" s="2"/>
      <c r="M481" s="2"/>
    </row>
    <row r="482" spans="2:13" ht="12.75">
      <c r="B482" t="s">
        <v>67</v>
      </c>
      <c r="D482" s="2"/>
      <c r="E482" s="2"/>
      <c r="F482" s="2"/>
      <c r="G482" s="2"/>
      <c r="H482" s="2"/>
      <c r="I482" s="2"/>
      <c r="J482" s="2"/>
      <c r="L482" s="2"/>
      <c r="M482" s="2"/>
    </row>
    <row r="483" spans="2:13" ht="12.75">
      <c r="B483" t="s">
        <v>67</v>
      </c>
      <c r="D483" s="2"/>
      <c r="E483" s="2"/>
      <c r="F483" s="2"/>
      <c r="G483" s="2"/>
      <c r="H483" s="2"/>
      <c r="I483" s="2"/>
      <c r="J483" s="2"/>
      <c r="L483" s="2"/>
      <c r="M483" s="2"/>
    </row>
    <row r="484" spans="2:13" ht="12.75">
      <c r="B484" t="s">
        <v>67</v>
      </c>
      <c r="D484" s="2"/>
      <c r="E484" s="2"/>
      <c r="F484" s="2"/>
      <c r="G484" s="2"/>
      <c r="H484" s="2"/>
      <c r="I484" s="2"/>
      <c r="J484" s="2"/>
      <c r="L484" s="2"/>
      <c r="M484" s="2"/>
    </row>
    <row r="485" spans="2:13" ht="12.75">
      <c r="B485" t="s">
        <v>67</v>
      </c>
      <c r="D485" s="2"/>
      <c r="E485" s="2"/>
      <c r="F485" s="2"/>
      <c r="G485" s="2"/>
      <c r="H485" s="2"/>
      <c r="I485" s="2"/>
      <c r="J485" s="2"/>
      <c r="L485" s="2"/>
      <c r="M485" s="2"/>
    </row>
    <row r="486" spans="2:13" ht="12.75">
      <c r="B486" t="s">
        <v>67</v>
      </c>
      <c r="D486" s="2"/>
      <c r="E486" s="2"/>
      <c r="F486" s="2"/>
      <c r="G486" s="2"/>
      <c r="H486" s="2"/>
      <c r="I486" s="2"/>
      <c r="J486" s="2"/>
      <c r="L486" s="2"/>
      <c r="M486" s="2"/>
    </row>
    <row r="487" spans="2:13" ht="12.75">
      <c r="B487" t="s">
        <v>67</v>
      </c>
      <c r="D487" s="2"/>
      <c r="E487" s="2"/>
      <c r="F487" s="2"/>
      <c r="G487" s="2"/>
      <c r="H487" s="2"/>
      <c r="I487" s="2"/>
      <c r="J487" s="2"/>
      <c r="L487" s="2"/>
      <c r="M487" s="2"/>
    </row>
    <row r="488" spans="2:13" ht="12.75">
      <c r="B488" t="s">
        <v>67</v>
      </c>
      <c r="D488" s="2"/>
      <c r="E488" s="2"/>
      <c r="F488" s="2"/>
      <c r="G488" s="2"/>
      <c r="H488" s="2"/>
      <c r="I488" s="2"/>
      <c r="J488" s="2"/>
      <c r="L488" s="2"/>
      <c r="M488" s="2"/>
    </row>
    <row r="489" spans="2:13" ht="12.75">
      <c r="B489" t="s">
        <v>67</v>
      </c>
      <c r="D489" s="2"/>
      <c r="E489" s="2"/>
      <c r="F489" s="2"/>
      <c r="G489" s="2"/>
      <c r="H489" s="2"/>
      <c r="I489" s="2"/>
      <c r="J489" s="2"/>
      <c r="L489" s="2"/>
      <c r="M489" s="2"/>
    </row>
    <row r="490" spans="2:13" ht="12.75">
      <c r="B490" t="s">
        <v>67</v>
      </c>
      <c r="D490" s="2"/>
      <c r="E490" s="2"/>
      <c r="F490" s="2"/>
      <c r="G490" s="2"/>
      <c r="H490" s="2"/>
      <c r="I490" s="2"/>
      <c r="J490" s="2"/>
      <c r="L490" s="2"/>
      <c r="M490" s="2"/>
    </row>
    <row r="491" spans="2:13" ht="12.75">
      <c r="B491" t="s">
        <v>67</v>
      </c>
      <c r="D491" s="2"/>
      <c r="E491" s="2"/>
      <c r="F491" s="2"/>
      <c r="G491" s="2"/>
      <c r="H491" s="2"/>
      <c r="I491" s="2"/>
      <c r="J491" s="2"/>
      <c r="L491" s="2"/>
      <c r="M491" s="2"/>
    </row>
    <row r="492" spans="2:13" ht="12.75">
      <c r="B492" t="s">
        <v>67</v>
      </c>
      <c r="D492" s="2"/>
      <c r="E492" s="2"/>
      <c r="F492" s="2"/>
      <c r="G492" s="2"/>
      <c r="H492" s="2"/>
      <c r="I492" s="2"/>
      <c r="J492" s="2"/>
      <c r="L492" s="2"/>
      <c r="M492" s="2"/>
    </row>
    <row r="493" spans="2:13" ht="12.75">
      <c r="B493" t="s">
        <v>67</v>
      </c>
      <c r="D493" s="2"/>
      <c r="E493" s="2"/>
      <c r="F493" s="2"/>
      <c r="G493" s="2"/>
      <c r="H493" s="2"/>
      <c r="I493" s="2"/>
      <c r="J493" s="2"/>
      <c r="L493" s="2"/>
      <c r="M493" s="2"/>
    </row>
    <row r="494" spans="2:13" ht="12.75">
      <c r="B494" t="s">
        <v>67</v>
      </c>
      <c r="D494" s="2"/>
      <c r="E494" s="2"/>
      <c r="F494" s="2"/>
      <c r="G494" s="2"/>
      <c r="H494" s="2"/>
      <c r="I494" s="2"/>
      <c r="J494" s="2"/>
      <c r="L494" s="2"/>
      <c r="M494" s="2"/>
    </row>
    <row r="495" spans="2:13" ht="12.75">
      <c r="B495" t="s">
        <v>67</v>
      </c>
      <c r="D495" s="2"/>
      <c r="E495" s="2"/>
      <c r="F495" s="2"/>
      <c r="G495" s="2"/>
      <c r="H495" s="2"/>
      <c r="I495" s="2"/>
      <c r="J495" s="2"/>
      <c r="L495" s="2"/>
      <c r="M495" s="2"/>
    </row>
    <row r="496" spans="2:13" ht="12.75">
      <c r="B496" t="s">
        <v>67</v>
      </c>
      <c r="D496" s="2"/>
      <c r="E496" s="2"/>
      <c r="F496" s="2"/>
      <c r="G496" s="2"/>
      <c r="H496" s="2"/>
      <c r="I496" s="2"/>
      <c r="J496" s="2"/>
      <c r="L496" s="2"/>
      <c r="M496" s="2"/>
    </row>
    <row r="497" spans="2:13" ht="12.75">
      <c r="B497" t="s">
        <v>67</v>
      </c>
      <c r="D497" s="2"/>
      <c r="E497" s="2"/>
      <c r="F497" s="2"/>
      <c r="G497" s="2"/>
      <c r="H497" s="2"/>
      <c r="I497" s="2"/>
      <c r="J497" s="2"/>
      <c r="L497" s="2"/>
      <c r="M497" s="2"/>
    </row>
    <row r="498" spans="2:13" ht="12.75">
      <c r="B498" t="s">
        <v>67</v>
      </c>
      <c r="D498" s="2"/>
      <c r="E498" s="2"/>
      <c r="F498" s="2"/>
      <c r="G498" s="2"/>
      <c r="H498" s="2"/>
      <c r="I498" s="2"/>
      <c r="J498" s="2"/>
      <c r="L498" s="2"/>
      <c r="M498" s="2"/>
    </row>
    <row r="499" spans="2:13" ht="12.75">
      <c r="B499" t="s">
        <v>67</v>
      </c>
      <c r="D499" s="2"/>
      <c r="E499" s="2"/>
      <c r="F499" s="2"/>
      <c r="G499" s="2"/>
      <c r="H499" s="2"/>
      <c r="I499" s="2"/>
      <c r="J499" s="2"/>
      <c r="L499" s="2"/>
      <c r="M499" s="2"/>
    </row>
    <row r="500" spans="2:13" ht="12.75">
      <c r="B500" t="s">
        <v>67</v>
      </c>
      <c r="D500" s="2"/>
      <c r="E500" s="2"/>
      <c r="F500" s="2"/>
      <c r="G500" s="2"/>
      <c r="H500" s="2"/>
      <c r="I500" s="2"/>
      <c r="J500" s="2"/>
      <c r="L500" s="2"/>
      <c r="M500" s="2"/>
    </row>
    <row r="501" spans="2:13" ht="12.75">
      <c r="B501" t="s">
        <v>67</v>
      </c>
      <c r="D501" s="2"/>
      <c r="E501" s="2"/>
      <c r="F501" s="2"/>
      <c r="G501" s="2"/>
      <c r="H501" s="2"/>
      <c r="I501" s="2"/>
      <c r="J501" s="2"/>
      <c r="L501" s="2"/>
      <c r="M501" s="2"/>
    </row>
    <row r="502" spans="2:13" ht="12.75">
      <c r="B502" t="s">
        <v>67</v>
      </c>
      <c r="D502" s="2"/>
      <c r="E502" s="2"/>
      <c r="F502" s="2"/>
      <c r="G502" s="2"/>
      <c r="H502" s="2"/>
      <c r="I502" s="2"/>
      <c r="J502" s="2"/>
      <c r="L502" s="2"/>
      <c r="M502" s="2"/>
    </row>
    <row r="503" spans="2:13" ht="12.75">
      <c r="B503" t="s">
        <v>67</v>
      </c>
      <c r="D503" s="2"/>
      <c r="E503" s="2"/>
      <c r="F503" s="2"/>
      <c r="G503" s="2"/>
      <c r="H503" s="2"/>
      <c r="I503" s="2"/>
      <c r="J503" s="2"/>
      <c r="L503" s="2"/>
      <c r="M503" s="2"/>
    </row>
    <row r="504" spans="2:13" ht="12.75">
      <c r="B504" t="s">
        <v>67</v>
      </c>
      <c r="D504" s="2"/>
      <c r="E504" s="2"/>
      <c r="F504" s="2"/>
      <c r="G504" s="2"/>
      <c r="H504" s="2"/>
      <c r="I504" s="2"/>
      <c r="J504" s="2"/>
      <c r="L504" s="2"/>
      <c r="M504" s="2"/>
    </row>
    <row r="505" spans="2:13" ht="12.75">
      <c r="B505" t="s">
        <v>67</v>
      </c>
      <c r="D505" s="2"/>
      <c r="E505" s="2"/>
      <c r="F505" s="2"/>
      <c r="G505" s="2"/>
      <c r="H505" s="2"/>
      <c r="I505" s="2"/>
      <c r="J505" s="2"/>
      <c r="L505" s="2"/>
      <c r="M505" s="2"/>
    </row>
    <row r="506" spans="2:13" ht="12.75">
      <c r="B506" t="s">
        <v>67</v>
      </c>
      <c r="D506" s="2"/>
      <c r="E506" s="2"/>
      <c r="F506" s="2"/>
      <c r="G506" s="2"/>
      <c r="H506" s="2"/>
      <c r="I506" s="2"/>
      <c r="J506" s="2"/>
      <c r="L506" s="2"/>
      <c r="M506" s="2"/>
    </row>
    <row r="507" spans="2:13" ht="12.75">
      <c r="B507" t="s">
        <v>67</v>
      </c>
      <c r="D507" s="2"/>
      <c r="E507" s="2"/>
      <c r="F507" s="2"/>
      <c r="G507" s="2"/>
      <c r="H507" s="2"/>
      <c r="I507" s="2"/>
      <c r="J507" s="2"/>
      <c r="L507" s="2"/>
      <c r="M507" s="2"/>
    </row>
    <row r="508" spans="2:13" ht="12.75">
      <c r="B508" t="s">
        <v>67</v>
      </c>
      <c r="D508" s="2"/>
      <c r="E508" s="2"/>
      <c r="F508" s="2"/>
      <c r="G508" s="2"/>
      <c r="H508" s="2"/>
      <c r="I508" s="2"/>
      <c r="J508" s="2"/>
      <c r="L508" s="2"/>
      <c r="M508" s="2"/>
    </row>
    <row r="509" spans="2:13" ht="12.75">
      <c r="B509" t="s">
        <v>67</v>
      </c>
      <c r="D509" s="2"/>
      <c r="E509" s="2"/>
      <c r="F509" s="2"/>
      <c r="G509" s="2"/>
      <c r="H509" s="2"/>
      <c r="I509" s="2"/>
      <c r="J509" s="2"/>
      <c r="L509" s="2"/>
      <c r="M509" s="2"/>
    </row>
    <row r="510" spans="2:13" ht="12.75">
      <c r="B510" t="s">
        <v>67</v>
      </c>
      <c r="D510" s="2"/>
      <c r="E510" s="2"/>
      <c r="F510" s="2"/>
      <c r="G510" s="2"/>
      <c r="H510" s="2"/>
      <c r="I510" s="2"/>
      <c r="J510" s="2"/>
      <c r="L510" s="2"/>
      <c r="M510" s="2"/>
    </row>
    <row r="511" spans="2:13" ht="12.75">
      <c r="B511" t="s">
        <v>67</v>
      </c>
      <c r="D511" s="2"/>
      <c r="E511" s="2"/>
      <c r="F511" s="2"/>
      <c r="G511" s="2"/>
      <c r="H511" s="2"/>
      <c r="I511" s="2"/>
      <c r="J511" s="2"/>
      <c r="L511" s="2"/>
      <c r="M511" s="2"/>
    </row>
    <row r="512" spans="2:13" ht="12.75">
      <c r="B512" t="s">
        <v>67</v>
      </c>
      <c r="D512" s="2"/>
      <c r="E512" s="2"/>
      <c r="F512" s="2"/>
      <c r="G512" s="2"/>
      <c r="H512" s="2"/>
      <c r="I512" s="2"/>
      <c r="J512" s="2"/>
      <c r="L512" s="2"/>
      <c r="M512" s="2"/>
    </row>
    <row r="513" spans="2:13" ht="12.75">
      <c r="B513" t="s">
        <v>67</v>
      </c>
      <c r="D513" s="2"/>
      <c r="E513" s="2"/>
      <c r="F513" s="2"/>
      <c r="G513" s="2"/>
      <c r="H513" s="2"/>
      <c r="I513" s="2"/>
      <c r="J513" s="2"/>
      <c r="L513" s="2"/>
      <c r="M513" s="2"/>
    </row>
    <row r="514" spans="2:13" ht="12.75">
      <c r="B514" t="s">
        <v>67</v>
      </c>
      <c r="D514" s="2"/>
      <c r="E514" s="2"/>
      <c r="F514" s="2"/>
      <c r="G514" s="2"/>
      <c r="H514" s="2"/>
      <c r="I514" s="2"/>
      <c r="J514" s="2"/>
      <c r="L514" s="2"/>
      <c r="M514" s="2"/>
    </row>
    <row r="515" spans="2:13" ht="12.75">
      <c r="B515" t="s">
        <v>67</v>
      </c>
      <c r="D515" s="2"/>
      <c r="E515" s="2"/>
      <c r="F515" s="2"/>
      <c r="G515" s="2"/>
      <c r="H515" s="2"/>
      <c r="I515" s="2"/>
      <c r="J515" s="2"/>
      <c r="L515" s="2"/>
      <c r="M515" s="2"/>
    </row>
    <row r="516" spans="2:13" ht="12.75">
      <c r="B516" t="s">
        <v>67</v>
      </c>
      <c r="D516" s="2"/>
      <c r="E516" s="2"/>
      <c r="F516" s="2"/>
      <c r="G516" s="2"/>
      <c r="H516" s="2"/>
      <c r="I516" s="2"/>
      <c r="J516" s="2"/>
      <c r="L516" s="2"/>
      <c r="M516" s="2"/>
    </row>
    <row r="517" spans="2:13" ht="12.75">
      <c r="B517" t="s">
        <v>67</v>
      </c>
      <c r="D517" s="2"/>
      <c r="E517" s="2"/>
      <c r="F517" s="2"/>
      <c r="G517" s="2"/>
      <c r="H517" s="2"/>
      <c r="I517" s="2"/>
      <c r="J517" s="2"/>
      <c r="L517" s="2"/>
      <c r="M517" s="2"/>
    </row>
    <row r="518" spans="2:13" ht="12.75">
      <c r="B518" t="s">
        <v>67</v>
      </c>
      <c r="D518" s="2"/>
      <c r="E518" s="2"/>
      <c r="F518" s="2"/>
      <c r="G518" s="2"/>
      <c r="H518" s="2"/>
      <c r="I518" s="2"/>
      <c r="J518" s="2"/>
      <c r="L518" s="2"/>
      <c r="M518" s="2"/>
    </row>
    <row r="519" spans="2:13" ht="12.75">
      <c r="B519" t="s">
        <v>67</v>
      </c>
      <c r="D519" s="2"/>
      <c r="E519" s="2"/>
      <c r="F519" s="2"/>
      <c r="G519" s="2"/>
      <c r="H519" s="2"/>
      <c r="I519" s="2"/>
      <c r="J519" s="2"/>
      <c r="L519" s="2"/>
      <c r="M519" s="2"/>
    </row>
    <row r="520" spans="2:13" ht="12.75">
      <c r="B520" t="s">
        <v>67</v>
      </c>
      <c r="D520" s="2"/>
      <c r="E520" s="2"/>
      <c r="F520" s="2"/>
      <c r="G520" s="2"/>
      <c r="H520" s="2"/>
      <c r="I520" s="2"/>
      <c r="J520" s="2"/>
      <c r="L520" s="2"/>
      <c r="M520" s="2"/>
    </row>
    <row r="521" spans="2:13" ht="12.75">
      <c r="B521" t="s">
        <v>67</v>
      </c>
      <c r="D521" s="2"/>
      <c r="E521" s="2"/>
      <c r="F521" s="2"/>
      <c r="G521" s="2"/>
      <c r="H521" s="2"/>
      <c r="I521" s="2"/>
      <c r="J521" s="2"/>
      <c r="L521" s="2"/>
      <c r="M521" s="2"/>
    </row>
    <row r="522" spans="2:13" ht="12.75">
      <c r="B522" t="s">
        <v>67</v>
      </c>
      <c r="D522" s="2"/>
      <c r="E522" s="2"/>
      <c r="F522" s="2"/>
      <c r="G522" s="2"/>
      <c r="H522" s="2"/>
      <c r="I522" s="2"/>
      <c r="J522" s="2"/>
      <c r="L522" s="2"/>
      <c r="M522" s="2"/>
    </row>
    <row r="523" spans="2:13" ht="12.75">
      <c r="B523" t="s">
        <v>67</v>
      </c>
      <c r="D523" s="2"/>
      <c r="E523" s="2"/>
      <c r="F523" s="2"/>
      <c r="G523" s="2"/>
      <c r="H523" s="2"/>
      <c r="I523" s="2"/>
      <c r="J523" s="2"/>
      <c r="L523" s="2"/>
      <c r="M523" s="2"/>
    </row>
    <row r="524" spans="2:13" ht="12.75">
      <c r="B524" t="s">
        <v>67</v>
      </c>
      <c r="D524" s="2"/>
      <c r="E524" s="2"/>
      <c r="F524" s="2"/>
      <c r="G524" s="2"/>
      <c r="H524" s="2"/>
      <c r="I524" s="2"/>
      <c r="J524" s="2"/>
      <c r="L524" s="2"/>
      <c r="M524" s="2"/>
    </row>
    <row r="525" spans="2:13" ht="12.75">
      <c r="B525" t="s">
        <v>67</v>
      </c>
      <c r="D525" s="2"/>
      <c r="E525" s="2"/>
      <c r="F525" s="2"/>
      <c r="G525" s="2"/>
      <c r="H525" s="2"/>
      <c r="I525" s="2"/>
      <c r="J525" s="2"/>
      <c r="L525" s="2"/>
      <c r="M525" s="2"/>
    </row>
    <row r="526" spans="2:13" ht="12.75">
      <c r="B526" t="s">
        <v>67</v>
      </c>
      <c r="D526" s="2"/>
      <c r="E526" s="2"/>
      <c r="F526" s="2"/>
      <c r="G526" s="2"/>
      <c r="H526" s="2"/>
      <c r="I526" s="2"/>
      <c r="J526" s="2"/>
      <c r="L526" s="2"/>
      <c r="M526" s="2"/>
    </row>
    <row r="527" spans="2:13" ht="12.75">
      <c r="B527" t="s">
        <v>67</v>
      </c>
      <c r="D527" s="2"/>
      <c r="E527" s="2"/>
      <c r="F527" s="2"/>
      <c r="G527" s="2"/>
      <c r="H527" s="2"/>
      <c r="I527" s="2"/>
      <c r="J527" s="2"/>
      <c r="L527" s="2"/>
      <c r="M527" s="2"/>
    </row>
    <row r="528" spans="2:13" ht="12.75">
      <c r="B528" t="s">
        <v>67</v>
      </c>
      <c r="D528" s="2"/>
      <c r="E528" s="2"/>
      <c r="F528" s="2"/>
      <c r="G528" s="2"/>
      <c r="H528" s="2"/>
      <c r="I528" s="2"/>
      <c r="J528" s="2"/>
      <c r="L528" s="2"/>
      <c r="M528" s="2"/>
    </row>
    <row r="529" spans="2:13" ht="12.75">
      <c r="B529" t="s">
        <v>67</v>
      </c>
      <c r="D529" s="2"/>
      <c r="E529" s="2"/>
      <c r="F529" s="2"/>
      <c r="G529" s="2"/>
      <c r="H529" s="2"/>
      <c r="I529" s="2"/>
      <c r="J529" s="2"/>
      <c r="L529" s="2"/>
      <c r="M529" s="2"/>
    </row>
    <row r="530" spans="2:13" ht="12.75">
      <c r="B530" t="s">
        <v>67</v>
      </c>
      <c r="D530" s="2"/>
      <c r="E530" s="2"/>
      <c r="F530" s="2"/>
      <c r="G530" s="2"/>
      <c r="H530" s="2"/>
      <c r="I530" s="2"/>
      <c r="J530" s="2"/>
      <c r="L530" s="2"/>
      <c r="M530" s="2"/>
    </row>
    <row r="531" spans="2:13" ht="12.75">
      <c r="B531" t="s">
        <v>67</v>
      </c>
      <c r="D531" s="2"/>
      <c r="E531" s="2"/>
      <c r="F531" s="2"/>
      <c r="G531" s="2"/>
      <c r="H531" s="2"/>
      <c r="I531" s="2"/>
      <c r="J531" s="2"/>
      <c r="L531" s="2"/>
      <c r="M531" s="2"/>
    </row>
    <row r="532" spans="2:13" ht="12.75">
      <c r="B532" t="s">
        <v>67</v>
      </c>
      <c r="D532" s="2"/>
      <c r="E532" s="2"/>
      <c r="F532" s="2"/>
      <c r="G532" s="2"/>
      <c r="H532" s="2"/>
      <c r="I532" s="2"/>
      <c r="J532" s="2"/>
      <c r="L532" s="2"/>
      <c r="M532" s="2"/>
    </row>
    <row r="533" spans="2:13" ht="12.75">
      <c r="B533" t="s">
        <v>67</v>
      </c>
      <c r="D533" s="2"/>
      <c r="E533" s="2"/>
      <c r="F533" s="2"/>
      <c r="G533" s="2"/>
      <c r="H533" s="2"/>
      <c r="I533" s="2"/>
      <c r="J533" s="2"/>
      <c r="L533" s="2"/>
      <c r="M533" s="2"/>
    </row>
    <row r="534" spans="2:13" ht="12.75">
      <c r="B534" t="s">
        <v>67</v>
      </c>
      <c r="D534" s="2"/>
      <c r="E534" s="2"/>
      <c r="F534" s="2"/>
      <c r="G534" s="2"/>
      <c r="H534" s="2"/>
      <c r="I534" s="2"/>
      <c r="J534" s="2"/>
      <c r="L534" s="2"/>
      <c r="M534" s="2"/>
    </row>
    <row r="535" spans="2:13" ht="12.75">
      <c r="B535" t="s">
        <v>67</v>
      </c>
      <c r="D535" s="2"/>
      <c r="E535" s="2"/>
      <c r="F535" s="2"/>
      <c r="G535" s="2"/>
      <c r="H535" s="2"/>
      <c r="I535" s="2"/>
      <c r="J535" s="2"/>
      <c r="L535" s="2"/>
      <c r="M535" s="2"/>
    </row>
    <row r="536" spans="2:13" ht="12.75">
      <c r="B536" t="s">
        <v>67</v>
      </c>
      <c r="D536" s="2"/>
      <c r="E536" s="2"/>
      <c r="F536" s="2"/>
      <c r="G536" s="2"/>
      <c r="H536" s="2"/>
      <c r="I536" s="2"/>
      <c r="J536" s="2"/>
      <c r="L536" s="2"/>
      <c r="M536" s="2"/>
    </row>
    <row r="537" spans="2:13" ht="12.75">
      <c r="B537" t="s">
        <v>67</v>
      </c>
      <c r="D537" s="2"/>
      <c r="E537" s="2"/>
      <c r="F537" s="2"/>
      <c r="G537" s="2"/>
      <c r="H537" s="2"/>
      <c r="I537" s="2"/>
      <c r="J537" s="2"/>
      <c r="L537" s="2"/>
      <c r="M537" s="2"/>
    </row>
    <row r="538" spans="2:13" ht="12.75">
      <c r="B538" t="s">
        <v>67</v>
      </c>
      <c r="D538" s="2"/>
      <c r="E538" s="2"/>
      <c r="F538" s="2"/>
      <c r="G538" s="2"/>
      <c r="H538" s="2"/>
      <c r="I538" s="2"/>
      <c r="J538" s="2"/>
      <c r="L538" s="2"/>
      <c r="M538" s="2"/>
    </row>
    <row r="539" spans="2:13" ht="12.75">
      <c r="B539" t="s">
        <v>67</v>
      </c>
      <c r="D539" s="2"/>
      <c r="E539" s="2"/>
      <c r="F539" s="2"/>
      <c r="G539" s="2"/>
      <c r="H539" s="2"/>
      <c r="I539" s="2"/>
      <c r="J539" s="2"/>
      <c r="L539" s="2"/>
      <c r="M539" s="2"/>
    </row>
    <row r="540" spans="2:13" ht="12.75">
      <c r="B540" t="s">
        <v>67</v>
      </c>
      <c r="D540" s="2"/>
      <c r="E540" s="2"/>
      <c r="F540" s="2"/>
      <c r="G540" s="2"/>
      <c r="H540" s="2"/>
      <c r="I540" s="2"/>
      <c r="J540" s="2"/>
      <c r="L540" s="2"/>
      <c r="M540" s="2"/>
    </row>
    <row r="541" spans="2:13" ht="12.75">
      <c r="B541" t="s">
        <v>67</v>
      </c>
      <c r="D541" s="2"/>
      <c r="E541" s="2"/>
      <c r="F541" s="2"/>
      <c r="G541" s="2"/>
      <c r="H541" s="2"/>
      <c r="I541" s="2"/>
      <c r="J541" s="2"/>
      <c r="L541" s="2"/>
      <c r="M541" s="2"/>
    </row>
    <row r="542" spans="2:13" ht="12.75">
      <c r="B542" t="s">
        <v>67</v>
      </c>
      <c r="D542" s="2"/>
      <c r="E542" s="2"/>
      <c r="F542" s="2"/>
      <c r="G542" s="2"/>
      <c r="H542" s="2"/>
      <c r="I542" s="2"/>
      <c r="J542" s="2"/>
      <c r="L542" s="2"/>
      <c r="M542" s="2"/>
    </row>
    <row r="543" spans="2:13" ht="12.75">
      <c r="B543" t="s">
        <v>67</v>
      </c>
      <c r="D543" s="2"/>
      <c r="E543" s="2"/>
      <c r="F543" s="2"/>
      <c r="G543" s="2"/>
      <c r="H543" s="2"/>
      <c r="I543" s="2"/>
      <c r="J543" s="2"/>
      <c r="L543" s="2"/>
      <c r="M543" s="2"/>
    </row>
    <row r="544" spans="2:13" ht="12.75">
      <c r="B544" t="s">
        <v>67</v>
      </c>
      <c r="D544" s="2"/>
      <c r="E544" s="2"/>
      <c r="F544" s="2"/>
      <c r="G544" s="2"/>
      <c r="H544" s="2"/>
      <c r="I544" s="2"/>
      <c r="J544" s="2"/>
      <c r="L544" s="2"/>
      <c r="M544" s="2"/>
    </row>
    <row r="545" spans="2:13" ht="12.75">
      <c r="B545" t="s">
        <v>67</v>
      </c>
      <c r="D545" s="2"/>
      <c r="E545" s="2"/>
      <c r="F545" s="2"/>
      <c r="G545" s="2"/>
      <c r="H545" s="2"/>
      <c r="I545" s="2"/>
      <c r="J545" s="2"/>
      <c r="L545" s="2"/>
      <c r="M545" s="2"/>
    </row>
    <row r="546" spans="2:13" ht="12.75">
      <c r="B546" t="s">
        <v>67</v>
      </c>
      <c r="D546" s="2"/>
      <c r="E546" s="2"/>
      <c r="F546" s="2"/>
      <c r="G546" s="2"/>
      <c r="H546" s="2"/>
      <c r="I546" s="2"/>
      <c r="J546" s="2"/>
      <c r="L546" s="2"/>
      <c r="M546" s="2"/>
    </row>
    <row r="547" spans="2:13" ht="12.75">
      <c r="B547" t="s">
        <v>67</v>
      </c>
      <c r="D547" s="2"/>
      <c r="E547" s="2"/>
      <c r="F547" s="2"/>
      <c r="G547" s="2"/>
      <c r="H547" s="2"/>
      <c r="I547" s="2"/>
      <c r="J547" s="2"/>
      <c r="L547" s="2"/>
      <c r="M547" s="2"/>
    </row>
    <row r="548" spans="2:13" ht="12.75">
      <c r="B548" t="s">
        <v>67</v>
      </c>
      <c r="D548" s="2"/>
      <c r="E548" s="2"/>
      <c r="F548" s="2"/>
      <c r="G548" s="2"/>
      <c r="H548" s="2"/>
      <c r="I548" s="2"/>
      <c r="J548" s="2"/>
      <c r="L548" s="2"/>
      <c r="M548" s="2"/>
    </row>
    <row r="549" spans="2:13" ht="12.75">
      <c r="B549" t="s">
        <v>67</v>
      </c>
      <c r="D549" s="2"/>
      <c r="E549" s="2"/>
      <c r="F549" s="2"/>
      <c r="G549" s="2"/>
      <c r="H549" s="2"/>
      <c r="I549" s="2"/>
      <c r="J549" s="2"/>
      <c r="L549" s="2"/>
      <c r="M549" s="2"/>
    </row>
    <row r="550" spans="2:13" ht="12.75">
      <c r="B550" t="s">
        <v>67</v>
      </c>
      <c r="D550" s="2"/>
      <c r="E550" s="2"/>
      <c r="F550" s="2"/>
      <c r="G550" s="2"/>
      <c r="H550" s="2"/>
      <c r="I550" s="2"/>
      <c r="J550" s="2"/>
      <c r="L550" s="2"/>
      <c r="M550" s="2"/>
    </row>
    <row r="551" spans="2:13" ht="12.75">
      <c r="B551" t="s">
        <v>67</v>
      </c>
      <c r="D551" s="2"/>
      <c r="E551" s="2"/>
      <c r="F551" s="2"/>
      <c r="G551" s="2"/>
      <c r="H551" s="2"/>
      <c r="I551" s="2"/>
      <c r="J551" s="2"/>
      <c r="L551" s="2"/>
      <c r="M551" s="2"/>
    </row>
    <row r="552" spans="2:13" ht="12.75">
      <c r="B552" t="s">
        <v>67</v>
      </c>
      <c r="D552" s="2"/>
      <c r="E552" s="2"/>
      <c r="F552" s="2"/>
      <c r="G552" s="2"/>
      <c r="H552" s="2"/>
      <c r="I552" s="2"/>
      <c r="J552" s="2"/>
      <c r="L552" s="2"/>
      <c r="M552" s="2"/>
    </row>
    <row r="553" spans="2:13" ht="12.75">
      <c r="B553" t="s">
        <v>67</v>
      </c>
      <c r="D553" s="2"/>
      <c r="E553" s="2"/>
      <c r="F553" s="2"/>
      <c r="G553" s="2"/>
      <c r="H553" s="2"/>
      <c r="I553" s="2"/>
      <c r="J553" s="2"/>
      <c r="L553" s="2"/>
      <c r="M553" s="2"/>
    </row>
    <row r="554" spans="2:13" ht="12.75">
      <c r="B554" t="s">
        <v>67</v>
      </c>
      <c r="D554" s="2"/>
      <c r="E554" s="2"/>
      <c r="F554" s="2"/>
      <c r="G554" s="2"/>
      <c r="H554" s="2"/>
      <c r="I554" s="2"/>
      <c r="J554" s="2"/>
      <c r="L554" s="2"/>
      <c r="M554" s="2"/>
    </row>
    <row r="555" spans="2:13" ht="12.75">
      <c r="B555" t="s">
        <v>67</v>
      </c>
      <c r="D555" s="2"/>
      <c r="E555" s="2"/>
      <c r="F555" s="2"/>
      <c r="G555" s="2"/>
      <c r="H555" s="2"/>
      <c r="I555" s="2"/>
      <c r="J555" s="2"/>
      <c r="L555" s="2"/>
      <c r="M555" s="2"/>
    </row>
    <row r="556" spans="2:13" ht="12.75">
      <c r="B556" t="s">
        <v>67</v>
      </c>
      <c r="D556" s="2"/>
      <c r="E556" s="2"/>
      <c r="F556" s="2"/>
      <c r="G556" s="2"/>
      <c r="H556" s="2"/>
      <c r="I556" s="2"/>
      <c r="J556" s="2"/>
      <c r="L556" s="2"/>
      <c r="M556" s="2"/>
    </row>
    <row r="557" spans="2:13" ht="12.75">
      <c r="B557" t="s">
        <v>67</v>
      </c>
      <c r="D557" s="2"/>
      <c r="E557" s="2"/>
      <c r="F557" s="2"/>
      <c r="G557" s="2"/>
      <c r="H557" s="2"/>
      <c r="I557" s="2"/>
      <c r="J557" s="2"/>
      <c r="L557" s="2"/>
      <c r="M557" s="2"/>
    </row>
    <row r="558" spans="2:13" ht="12.75">
      <c r="B558" t="s">
        <v>67</v>
      </c>
      <c r="D558" s="2"/>
      <c r="E558" s="2"/>
      <c r="F558" s="2"/>
      <c r="G558" s="2"/>
      <c r="H558" s="2"/>
      <c r="I558" s="2"/>
      <c r="J558" s="2"/>
      <c r="L558" s="2"/>
      <c r="M558" s="2"/>
    </row>
    <row r="559" spans="2:13" ht="12.75">
      <c r="B559" t="s">
        <v>67</v>
      </c>
      <c r="D559" s="2"/>
      <c r="E559" s="2"/>
      <c r="F559" s="2"/>
      <c r="G559" s="2"/>
      <c r="H559" s="2"/>
      <c r="I559" s="2"/>
      <c r="J559" s="2"/>
      <c r="L559" s="2"/>
      <c r="M559" s="2"/>
    </row>
    <row r="560" spans="2:13" ht="12.75">
      <c r="B560" t="s">
        <v>67</v>
      </c>
      <c r="D560" s="2"/>
      <c r="E560" s="2"/>
      <c r="F560" s="2"/>
      <c r="G560" s="2"/>
      <c r="H560" s="2"/>
      <c r="I560" s="2"/>
      <c r="J560" s="2"/>
      <c r="L560" s="2"/>
      <c r="M560" s="2"/>
    </row>
    <row r="561" spans="2:13" ht="12.75">
      <c r="B561" t="s">
        <v>67</v>
      </c>
      <c r="D561" s="2"/>
      <c r="E561" s="2"/>
      <c r="F561" s="2"/>
      <c r="G561" s="2"/>
      <c r="H561" s="2"/>
      <c r="I561" s="2"/>
      <c r="J561" s="2"/>
      <c r="L561" s="2"/>
      <c r="M561" s="2"/>
    </row>
    <row r="562" spans="2:13" ht="12.75">
      <c r="B562" t="s">
        <v>67</v>
      </c>
      <c r="D562" s="2"/>
      <c r="E562" s="2"/>
      <c r="F562" s="2"/>
      <c r="G562" s="2"/>
      <c r="H562" s="2"/>
      <c r="I562" s="2"/>
      <c r="J562" s="2"/>
      <c r="L562" s="2"/>
      <c r="M562" s="2"/>
    </row>
    <row r="563" spans="2:13" ht="12.75">
      <c r="B563" t="s">
        <v>67</v>
      </c>
      <c r="D563" s="2"/>
      <c r="E563" s="2"/>
      <c r="F563" s="2"/>
      <c r="G563" s="2"/>
      <c r="H563" s="2"/>
      <c r="I563" s="2"/>
      <c r="J563" s="2"/>
      <c r="L563" s="2"/>
      <c r="M563" s="2"/>
    </row>
    <row r="564" spans="2:13" ht="12.75">
      <c r="B564" t="s">
        <v>67</v>
      </c>
      <c r="D564" s="2"/>
      <c r="E564" s="2"/>
      <c r="F564" s="2"/>
      <c r="G564" s="2"/>
      <c r="H564" s="2"/>
      <c r="I564" s="2"/>
      <c r="J564" s="2"/>
      <c r="L564" s="2"/>
      <c r="M564" s="2"/>
    </row>
    <row r="565" spans="2:13" ht="12.75">
      <c r="B565" t="s">
        <v>67</v>
      </c>
      <c r="D565" s="2"/>
      <c r="E565" s="2"/>
      <c r="F565" s="2"/>
      <c r="G565" s="2"/>
      <c r="H565" s="2"/>
      <c r="I565" s="2"/>
      <c r="J565" s="2"/>
      <c r="L565" s="2"/>
      <c r="M565" s="2"/>
    </row>
    <row r="566" spans="2:13" ht="12.75">
      <c r="B566" t="s">
        <v>67</v>
      </c>
      <c r="D566" s="2"/>
      <c r="E566" s="2"/>
      <c r="F566" s="2"/>
      <c r="G566" s="2"/>
      <c r="H566" s="2"/>
      <c r="I566" s="2"/>
      <c r="J566" s="2"/>
      <c r="L566" s="2"/>
      <c r="M566" s="2"/>
    </row>
    <row r="567" spans="2:13" ht="12.75">
      <c r="B567" t="s">
        <v>67</v>
      </c>
      <c r="D567" s="2"/>
      <c r="E567" s="2"/>
      <c r="F567" s="2"/>
      <c r="G567" s="2"/>
      <c r="H567" s="2"/>
      <c r="I567" s="2"/>
      <c r="J567" s="2"/>
      <c r="L567" s="2"/>
      <c r="M567" s="2"/>
    </row>
    <row r="568" spans="2:13" ht="12.75">
      <c r="B568" t="s">
        <v>67</v>
      </c>
      <c r="D568" s="2"/>
      <c r="E568" s="2"/>
      <c r="F568" s="2"/>
      <c r="G568" s="2"/>
      <c r="H568" s="2"/>
      <c r="I568" s="2"/>
      <c r="J568" s="2"/>
      <c r="L568" s="2"/>
      <c r="M568" s="2"/>
    </row>
    <row r="569" spans="2:13" ht="12.75">
      <c r="B569" t="s">
        <v>67</v>
      </c>
      <c r="D569" s="2"/>
      <c r="E569" s="2"/>
      <c r="F569" s="2"/>
      <c r="G569" s="2"/>
      <c r="H569" s="2"/>
      <c r="I569" s="2"/>
      <c r="J569" s="2"/>
      <c r="L569" s="2"/>
      <c r="M569" s="2"/>
    </row>
    <row r="570" spans="2:13" ht="12.75">
      <c r="B570" t="s">
        <v>67</v>
      </c>
      <c r="D570" s="2"/>
      <c r="E570" s="2"/>
      <c r="F570" s="2"/>
      <c r="G570" s="2"/>
      <c r="H570" s="2"/>
      <c r="I570" s="2"/>
      <c r="J570" s="2"/>
      <c r="L570" s="2"/>
      <c r="M570" s="2"/>
    </row>
    <row r="571" spans="2:13" ht="12.75">
      <c r="B571" t="s">
        <v>67</v>
      </c>
      <c r="D571" s="2"/>
      <c r="E571" s="2"/>
      <c r="F571" s="2"/>
      <c r="G571" s="2"/>
      <c r="H571" s="2"/>
      <c r="I571" s="2"/>
      <c r="J571" s="2"/>
      <c r="L571" s="2"/>
      <c r="M571" s="2"/>
    </row>
    <row r="572" spans="2:13" ht="12.75">
      <c r="B572" t="s">
        <v>67</v>
      </c>
      <c r="D572" s="2"/>
      <c r="E572" s="2"/>
      <c r="F572" s="2"/>
      <c r="G572" s="2"/>
      <c r="H572" s="2"/>
      <c r="I572" s="2"/>
      <c r="J572" s="2"/>
      <c r="L572" s="2"/>
      <c r="M572" s="2"/>
    </row>
    <row r="573" spans="2:13" ht="12.75">
      <c r="B573" t="s">
        <v>67</v>
      </c>
      <c r="D573" s="2"/>
      <c r="E573" s="2"/>
      <c r="F573" s="2"/>
      <c r="G573" s="2"/>
      <c r="H573" s="2"/>
      <c r="I573" s="2"/>
      <c r="J573" s="2"/>
      <c r="L573" s="2"/>
      <c r="M573" s="2"/>
    </row>
    <row r="574" spans="2:13" ht="12.75">
      <c r="B574" t="s">
        <v>67</v>
      </c>
      <c r="D574" s="2"/>
      <c r="E574" s="2"/>
      <c r="F574" s="2"/>
      <c r="G574" s="2"/>
      <c r="H574" s="2"/>
      <c r="I574" s="2"/>
      <c r="J574" s="2"/>
      <c r="L574" s="2"/>
      <c r="M574" s="2"/>
    </row>
    <row r="575" spans="2:13" ht="12.75">
      <c r="B575" t="s">
        <v>67</v>
      </c>
      <c r="D575" s="2"/>
      <c r="E575" s="2"/>
      <c r="F575" s="2"/>
      <c r="G575" s="2"/>
      <c r="H575" s="2"/>
      <c r="I575" s="2"/>
      <c r="J575" s="2"/>
      <c r="L575" s="2"/>
      <c r="M575" s="2"/>
    </row>
    <row r="576" spans="2:13" ht="12.75">
      <c r="B576" t="s">
        <v>67</v>
      </c>
      <c r="D576" s="2"/>
      <c r="E576" s="2"/>
      <c r="F576" s="2"/>
      <c r="G576" s="2"/>
      <c r="H576" s="2"/>
      <c r="I576" s="2"/>
      <c r="J576" s="2"/>
      <c r="L576" s="2"/>
      <c r="M576" s="2"/>
    </row>
    <row r="577" spans="2:13" ht="12.75">
      <c r="B577" t="s">
        <v>67</v>
      </c>
      <c r="D577" s="2"/>
      <c r="E577" s="2"/>
      <c r="F577" s="2"/>
      <c r="G577" s="2"/>
      <c r="H577" s="2"/>
      <c r="I577" s="2"/>
      <c r="J577" s="2"/>
      <c r="L577" s="2"/>
      <c r="M577" s="2"/>
    </row>
    <row r="578" spans="2:13" ht="12.75">
      <c r="B578" t="s">
        <v>67</v>
      </c>
      <c r="D578" s="2"/>
      <c r="E578" s="2"/>
      <c r="F578" s="2"/>
      <c r="G578" s="2"/>
      <c r="H578" s="2"/>
      <c r="I578" s="2"/>
      <c r="J578" s="2"/>
      <c r="L578" s="2"/>
      <c r="M578" s="2"/>
    </row>
    <row r="579" spans="2:13" ht="12.75">
      <c r="B579" t="s">
        <v>67</v>
      </c>
      <c r="D579" s="2"/>
      <c r="E579" s="2"/>
      <c r="F579" s="2"/>
      <c r="G579" s="2"/>
      <c r="H579" s="2"/>
      <c r="I579" s="2"/>
      <c r="J579" s="2"/>
      <c r="L579" s="2"/>
      <c r="M579" s="2"/>
    </row>
    <row r="580" spans="2:13" ht="12.75">
      <c r="B580" t="s">
        <v>67</v>
      </c>
      <c r="D580" s="2"/>
      <c r="E580" s="2"/>
      <c r="F580" s="2"/>
      <c r="G580" s="2"/>
      <c r="H580" s="2"/>
      <c r="I580" s="2"/>
      <c r="J580" s="2"/>
      <c r="L580" s="2"/>
      <c r="M580" s="2"/>
    </row>
    <row r="581" spans="2:13" ht="12.75">
      <c r="B581" t="s">
        <v>67</v>
      </c>
      <c r="D581" s="2"/>
      <c r="E581" s="2"/>
      <c r="F581" s="2"/>
      <c r="G581" s="2"/>
      <c r="H581" s="2"/>
      <c r="I581" s="2"/>
      <c r="J581" s="2"/>
      <c r="L581" s="2"/>
      <c r="M581" s="2"/>
    </row>
    <row r="582" spans="2:13" ht="12.75">
      <c r="B582" t="s">
        <v>67</v>
      </c>
      <c r="D582" s="2"/>
      <c r="E582" s="2"/>
      <c r="F582" s="2"/>
      <c r="G582" s="2"/>
      <c r="H582" s="2"/>
      <c r="I582" s="2"/>
      <c r="J582" s="2"/>
      <c r="L582" s="2"/>
      <c r="M582" s="2"/>
    </row>
    <row r="583" spans="2:13" ht="12.75">
      <c r="B583" t="s">
        <v>67</v>
      </c>
      <c r="D583" s="2"/>
      <c r="E583" s="2"/>
      <c r="F583" s="2"/>
      <c r="G583" s="2"/>
      <c r="H583" s="2"/>
      <c r="I583" s="2"/>
      <c r="J583" s="2"/>
      <c r="L583" s="2"/>
      <c r="M583" s="2"/>
    </row>
    <row r="584" spans="2:13" ht="12.75">
      <c r="B584" t="s">
        <v>67</v>
      </c>
      <c r="D584" s="2"/>
      <c r="E584" s="2"/>
      <c r="F584" s="2"/>
      <c r="G584" s="2"/>
      <c r="H584" s="2"/>
      <c r="I584" s="2"/>
      <c r="J584" s="2"/>
      <c r="L584" s="2"/>
      <c r="M584" s="2"/>
    </row>
    <row r="585" spans="2:13" ht="12.75">
      <c r="B585" t="s">
        <v>67</v>
      </c>
      <c r="D585" s="2"/>
      <c r="E585" s="2"/>
      <c r="F585" s="2"/>
      <c r="G585" s="2"/>
      <c r="H585" s="2"/>
      <c r="I585" s="2"/>
      <c r="J585" s="2"/>
      <c r="L585" s="2"/>
      <c r="M585" s="2"/>
    </row>
    <row r="586" spans="2:13" ht="12.75">
      <c r="B586" t="s">
        <v>67</v>
      </c>
      <c r="D586" s="2"/>
      <c r="E586" s="2"/>
      <c r="F586" s="2"/>
      <c r="G586" s="2"/>
      <c r="H586" s="2"/>
      <c r="I586" s="2"/>
      <c r="J586" s="2"/>
      <c r="L586" s="2"/>
      <c r="M586" s="2"/>
    </row>
    <row r="587" spans="2:13" ht="12.75">
      <c r="B587" t="s">
        <v>67</v>
      </c>
      <c r="D587" s="2"/>
      <c r="E587" s="2"/>
      <c r="F587" s="2"/>
      <c r="G587" s="2"/>
      <c r="H587" s="2"/>
      <c r="I587" s="2"/>
      <c r="J587" s="2"/>
      <c r="L587" s="2"/>
      <c r="M587" s="2"/>
    </row>
    <row r="588" spans="2:13" ht="12.75">
      <c r="B588" t="s">
        <v>67</v>
      </c>
      <c r="D588" s="2"/>
      <c r="E588" s="2"/>
      <c r="F588" s="2"/>
      <c r="G588" s="2"/>
      <c r="H588" s="2"/>
      <c r="I588" s="2"/>
      <c r="J588" s="2"/>
      <c r="L588" s="2"/>
      <c r="M588" s="2"/>
    </row>
    <row r="589" spans="2:13" ht="12.75">
      <c r="B589" t="s">
        <v>67</v>
      </c>
      <c r="D589" s="2"/>
      <c r="E589" s="2"/>
      <c r="F589" s="2"/>
      <c r="G589" s="2"/>
      <c r="H589" s="2"/>
      <c r="I589" s="2"/>
      <c r="J589" s="2"/>
      <c r="L589" s="2"/>
      <c r="M589" s="2"/>
    </row>
    <row r="590" spans="4:13" ht="12.75">
      <c r="D590" s="2"/>
      <c r="E590" s="2"/>
      <c r="F590" s="2"/>
      <c r="G590" s="2"/>
      <c r="H590" s="2"/>
      <c r="I590" s="2"/>
      <c r="J590" s="2"/>
      <c r="L590" s="2"/>
      <c r="M590" s="2"/>
    </row>
    <row r="591" spans="4:13" ht="12.75">
      <c r="D591" s="2"/>
      <c r="E591" s="2"/>
      <c r="F591" s="2"/>
      <c r="G591" s="2"/>
      <c r="H591" s="2"/>
      <c r="I591" s="2"/>
      <c r="J591" s="2"/>
      <c r="L591" s="2"/>
      <c r="M591" s="2"/>
    </row>
    <row r="592" spans="4:13" ht="12.75">
      <c r="D592" s="2"/>
      <c r="E592" s="2"/>
      <c r="F592" s="2"/>
      <c r="G592" s="2"/>
      <c r="H592" s="2"/>
      <c r="I592" s="2"/>
      <c r="J592" s="2"/>
      <c r="L592" s="2"/>
      <c r="M592" s="2"/>
    </row>
    <row r="593" spans="4:13" ht="12.75">
      <c r="D593" s="2"/>
      <c r="E593" s="2"/>
      <c r="F593" s="2"/>
      <c r="G593" s="2"/>
      <c r="H593" s="2"/>
      <c r="I593" s="2"/>
      <c r="J593" s="2"/>
      <c r="L593" s="2"/>
      <c r="M593" s="2"/>
    </row>
    <row r="594" spans="4:13" ht="12.75">
      <c r="D594" s="2"/>
      <c r="E594" s="2"/>
      <c r="F594" s="2"/>
      <c r="G594" s="2"/>
      <c r="H594" s="2"/>
      <c r="I594" s="2"/>
      <c r="J594" s="2"/>
      <c r="L594" s="2"/>
      <c r="M594" s="2"/>
    </row>
    <row r="595" spans="4:13" ht="12.75">
      <c r="D595" s="2"/>
      <c r="E595" s="2"/>
      <c r="F595" s="2"/>
      <c r="G595" s="2"/>
      <c r="H595" s="2"/>
      <c r="I595" s="2"/>
      <c r="J595" s="2"/>
      <c r="L595" s="2"/>
      <c r="M595" s="2"/>
    </row>
    <row r="596" spans="4:13" ht="12.75">
      <c r="D596" s="2"/>
      <c r="E596" s="2"/>
      <c r="F596" s="2"/>
      <c r="G596" s="2"/>
      <c r="H596" s="2"/>
      <c r="I596" s="2"/>
      <c r="J596" s="2"/>
      <c r="L596" s="2"/>
      <c r="M596" s="2"/>
    </row>
    <row r="597" spans="4:13" ht="12.75">
      <c r="D597" s="2"/>
      <c r="E597" s="2"/>
      <c r="F597" s="2"/>
      <c r="G597" s="2"/>
      <c r="H597" s="2"/>
      <c r="I597" s="2"/>
      <c r="J597" s="2"/>
      <c r="L597" s="2"/>
      <c r="M597" s="2"/>
    </row>
    <row r="598" spans="4:13" ht="12.75">
      <c r="D598" s="2"/>
      <c r="E598" s="2"/>
      <c r="F598" s="2"/>
      <c r="G598" s="2"/>
      <c r="H598" s="2"/>
      <c r="I598" s="2"/>
      <c r="J598" s="2"/>
      <c r="L598" s="2"/>
      <c r="M598" s="2"/>
    </row>
    <row r="599" spans="4:13" ht="12.75">
      <c r="D599" s="2"/>
      <c r="E599" s="2"/>
      <c r="F599" s="2"/>
      <c r="G599" s="2"/>
      <c r="H599" s="2"/>
      <c r="I599" s="2"/>
      <c r="J599" s="2"/>
      <c r="L599" s="2"/>
      <c r="M599" s="2"/>
    </row>
    <row r="600" spans="4:13" ht="12.75">
      <c r="D600" s="2"/>
      <c r="E600" s="2"/>
      <c r="F600" s="2"/>
      <c r="G600" s="2"/>
      <c r="H600" s="2"/>
      <c r="I600" s="2"/>
      <c r="J600" s="2"/>
      <c r="L600" s="2"/>
      <c r="M600" s="2"/>
    </row>
    <row r="601" spans="4:13" ht="12.75">
      <c r="D601" s="2"/>
      <c r="E601" s="2"/>
      <c r="F601" s="2"/>
      <c r="G601" s="2"/>
      <c r="H601" s="2"/>
      <c r="I601" s="2"/>
      <c r="J601" s="2"/>
      <c r="L601" s="2"/>
      <c r="M601" s="2"/>
    </row>
    <row r="602" spans="4:13" ht="12.75">
      <c r="D602" s="2"/>
      <c r="E602" s="2"/>
      <c r="F602" s="2"/>
      <c r="G602" s="2"/>
      <c r="H602" s="2"/>
      <c r="I602" s="2"/>
      <c r="J602" s="2"/>
      <c r="L602" s="2"/>
      <c r="M602" s="2"/>
    </row>
    <row r="603" spans="4:13" ht="12.75">
      <c r="D603" s="2"/>
      <c r="E603" s="2"/>
      <c r="F603" s="2"/>
      <c r="G603" s="2"/>
      <c r="H603" s="2"/>
      <c r="I603" s="2"/>
      <c r="J603" s="2"/>
      <c r="L603" s="2"/>
      <c r="M603" s="2"/>
    </row>
    <row r="604" spans="4:13" ht="12.75">
      <c r="D604" s="2"/>
      <c r="E604" s="2"/>
      <c r="F604" s="2"/>
      <c r="G604" s="2"/>
      <c r="H604" s="2"/>
      <c r="I604" s="2"/>
      <c r="J604" s="2"/>
      <c r="L604" s="2"/>
      <c r="M604" s="2"/>
    </row>
    <row r="605" spans="4:13" ht="12.75">
      <c r="D605" s="2"/>
      <c r="E605" s="2"/>
      <c r="F605" s="2"/>
      <c r="G605" s="2"/>
      <c r="H605" s="2"/>
      <c r="I605" s="2"/>
      <c r="J605" s="2"/>
      <c r="L605" s="2"/>
      <c r="M605" s="2"/>
    </row>
    <row r="606" spans="4:13" ht="12.75">
      <c r="D606" s="2"/>
      <c r="E606" s="2"/>
      <c r="F606" s="2"/>
      <c r="G606" s="2"/>
      <c r="H606" s="2"/>
      <c r="I606" s="2"/>
      <c r="J606" s="2"/>
      <c r="L606" s="2"/>
      <c r="M606" s="2"/>
    </row>
    <row r="607" spans="4:13" ht="12.75">
      <c r="D607" s="2"/>
      <c r="E607" s="2"/>
      <c r="F607" s="2"/>
      <c r="G607" s="2"/>
      <c r="H607" s="2"/>
      <c r="I607" s="2"/>
      <c r="J607" s="2"/>
      <c r="L607" s="2"/>
      <c r="M607" s="2"/>
    </row>
    <row r="608" spans="4:13" ht="12.75">
      <c r="D608" s="2"/>
      <c r="E608" s="2"/>
      <c r="F608" s="2"/>
      <c r="G608" s="2"/>
      <c r="H608" s="2"/>
      <c r="I608" s="2"/>
      <c r="J608" s="2"/>
      <c r="L608" s="2"/>
      <c r="M608" s="2"/>
    </row>
    <row r="609" spans="4:13" ht="12.75">
      <c r="D609" s="2"/>
      <c r="E609" s="2"/>
      <c r="F609" s="2"/>
      <c r="G609" s="2"/>
      <c r="H609" s="2"/>
      <c r="I609" s="2"/>
      <c r="J609" s="2"/>
      <c r="L609" s="2"/>
      <c r="M609" s="2"/>
    </row>
    <row r="610" spans="4:13" ht="12.75">
      <c r="D610" s="2"/>
      <c r="E610" s="2"/>
      <c r="F610" s="2"/>
      <c r="G610" s="2"/>
      <c r="H610" s="2"/>
      <c r="I610" s="2"/>
      <c r="J610" s="2"/>
      <c r="L610" s="2"/>
      <c r="M610" s="2"/>
    </row>
    <row r="611" spans="4:13" ht="12.75">
      <c r="D611" s="2"/>
      <c r="E611" s="2"/>
      <c r="F611" s="2"/>
      <c r="G611" s="2"/>
      <c r="H611" s="2"/>
      <c r="I611" s="2"/>
      <c r="J611" s="2"/>
      <c r="L611" s="2"/>
      <c r="M611" s="2"/>
    </row>
    <row r="612" spans="4:13" ht="12.75">
      <c r="D612" s="2"/>
      <c r="E612" s="2"/>
      <c r="F612" s="2"/>
      <c r="G612" s="2"/>
      <c r="H612" s="2"/>
      <c r="I612" s="2"/>
      <c r="J612" s="2"/>
      <c r="L612" s="2"/>
      <c r="M612" s="2"/>
    </row>
    <row r="613" spans="4:13" ht="12.75">
      <c r="D613" s="2"/>
      <c r="E613" s="2"/>
      <c r="F613" s="2"/>
      <c r="G613" s="2"/>
      <c r="H613" s="2"/>
      <c r="I613" s="2"/>
      <c r="J613" s="2"/>
      <c r="L613" s="2"/>
      <c r="M613" s="2"/>
    </row>
    <row r="614" spans="4:13" ht="12.75">
      <c r="D614" s="2"/>
      <c r="E614" s="2"/>
      <c r="F614" s="2"/>
      <c r="G614" s="2"/>
      <c r="H614" s="2"/>
      <c r="I614" s="2"/>
      <c r="J614" s="2"/>
      <c r="L614" s="2"/>
      <c r="M614" s="2"/>
    </row>
    <row r="615" spans="4:13" ht="12.75">
      <c r="D615" s="2"/>
      <c r="E615" s="2"/>
      <c r="F615" s="2"/>
      <c r="G615" s="2"/>
      <c r="H615" s="2"/>
      <c r="I615" s="2"/>
      <c r="J615" s="2"/>
      <c r="L615" s="2"/>
      <c r="M615" s="2"/>
    </row>
    <row r="616" spans="4:13" ht="12.75">
      <c r="D616" s="2"/>
      <c r="E616" s="2"/>
      <c r="F616" s="2"/>
      <c r="G616" s="2"/>
      <c r="H616" s="2"/>
      <c r="I616" s="2"/>
      <c r="J616" s="2"/>
      <c r="L616" s="2"/>
      <c r="M616" s="2"/>
    </row>
    <row r="617" spans="4:13" ht="12.75">
      <c r="D617" s="2"/>
      <c r="E617" s="2"/>
      <c r="F617" s="2"/>
      <c r="G617" s="2"/>
      <c r="H617" s="2"/>
      <c r="I617" s="2"/>
      <c r="J617" s="2"/>
      <c r="L617" s="2"/>
      <c r="M617" s="2"/>
    </row>
    <row r="618" spans="4:13" ht="12.75">
      <c r="D618" s="2"/>
      <c r="E618" s="2"/>
      <c r="F618" s="2"/>
      <c r="G618" s="2"/>
      <c r="H618" s="2"/>
      <c r="I618" s="2"/>
      <c r="J618" s="2"/>
      <c r="L618" s="2"/>
      <c r="M618" s="2"/>
    </row>
    <row r="619" spans="4:13" ht="12.75">
      <c r="D619" s="2"/>
      <c r="E619" s="2"/>
      <c r="F619" s="2"/>
      <c r="G619" s="2"/>
      <c r="H619" s="2"/>
      <c r="I619" s="2"/>
      <c r="J619" s="2"/>
      <c r="L619" s="2"/>
      <c r="M619" s="2"/>
    </row>
    <row r="620" spans="4:13" ht="12.75">
      <c r="D620" s="2"/>
      <c r="E620" s="2"/>
      <c r="F620" s="2"/>
      <c r="G620" s="2"/>
      <c r="H620" s="2"/>
      <c r="I620" s="2"/>
      <c r="J620" s="2"/>
      <c r="L620" s="2"/>
      <c r="M620" s="2"/>
    </row>
    <row r="621" spans="4:13" ht="12.75">
      <c r="D621" s="2"/>
      <c r="E621" s="2"/>
      <c r="F621" s="2"/>
      <c r="G621" s="2"/>
      <c r="H621" s="2"/>
      <c r="I621" s="2"/>
      <c r="J621" s="2"/>
      <c r="L621" s="2"/>
      <c r="M621" s="2"/>
    </row>
    <row r="622" spans="4:13" ht="12.75">
      <c r="D622" s="2"/>
      <c r="E622" s="2"/>
      <c r="F622" s="2"/>
      <c r="G622" s="2"/>
      <c r="H622" s="2"/>
      <c r="I622" s="2"/>
      <c r="J622" s="2"/>
      <c r="L622" s="2"/>
      <c r="M622" s="2"/>
    </row>
    <row r="623" spans="4:13" ht="12.75">
      <c r="D623" s="2"/>
      <c r="E623" s="2"/>
      <c r="F623" s="2"/>
      <c r="G623" s="2"/>
      <c r="H623" s="2"/>
      <c r="I623" s="2"/>
      <c r="J623" s="2"/>
      <c r="L623" s="2"/>
      <c r="M623" s="2"/>
    </row>
    <row r="624" spans="4:13" ht="12.75">
      <c r="D624" s="2"/>
      <c r="E624" s="2"/>
      <c r="F624" s="2"/>
      <c r="G624" s="2"/>
      <c r="H624" s="2"/>
      <c r="I624" s="2"/>
      <c r="J624" s="2"/>
      <c r="L624" s="2"/>
      <c r="M624" s="2"/>
    </row>
    <row r="625" spans="4:13" ht="12.75">
      <c r="D625" s="2"/>
      <c r="E625" s="2"/>
      <c r="F625" s="2"/>
      <c r="G625" s="2"/>
      <c r="H625" s="2"/>
      <c r="I625" s="2"/>
      <c r="J625" s="2"/>
      <c r="L625" s="2"/>
      <c r="M625" s="2"/>
    </row>
    <row r="626" spans="4:13" ht="12.75">
      <c r="D626" s="2"/>
      <c r="E626" s="2"/>
      <c r="F626" s="2"/>
      <c r="G626" s="2"/>
      <c r="H626" s="2"/>
      <c r="I626" s="2"/>
      <c r="J626" s="2"/>
      <c r="L626" s="2"/>
      <c r="M626" s="2"/>
    </row>
    <row r="627" spans="4:13" ht="12.75">
      <c r="D627" s="2"/>
      <c r="E627" s="2"/>
      <c r="F627" s="2"/>
      <c r="G627" s="2"/>
      <c r="H627" s="2"/>
      <c r="I627" s="2"/>
      <c r="J627" s="2"/>
      <c r="L627" s="2"/>
      <c r="M627" s="2"/>
    </row>
    <row r="628" spans="4:13" ht="12.75">
      <c r="D628" s="2"/>
      <c r="E628" s="2"/>
      <c r="F628" s="2"/>
      <c r="G628" s="2"/>
      <c r="H628" s="2"/>
      <c r="I628" s="2"/>
      <c r="J628" s="2"/>
      <c r="L628" s="2"/>
      <c r="M628" s="2"/>
    </row>
    <row r="629" spans="4:13" ht="12.75">
      <c r="D629" s="2"/>
      <c r="E629" s="2"/>
      <c r="F629" s="2"/>
      <c r="G629" s="2"/>
      <c r="H629" s="2"/>
      <c r="I629" s="2"/>
      <c r="J629" s="2"/>
      <c r="L629" s="2"/>
      <c r="M629" s="2"/>
    </row>
    <row r="630" spans="4:13" ht="12.75">
      <c r="D630" s="2"/>
      <c r="E630" s="2"/>
      <c r="F630" s="2"/>
      <c r="G630" s="2"/>
      <c r="H630" s="2"/>
      <c r="I630" s="2"/>
      <c r="J630" s="2"/>
      <c r="L630" s="2"/>
      <c r="M630" s="2"/>
    </row>
    <row r="631" spans="4:13" ht="12.75">
      <c r="D631" s="2"/>
      <c r="E631" s="2"/>
      <c r="F631" s="2"/>
      <c r="G631" s="2"/>
      <c r="H631" s="2"/>
      <c r="I631" s="2"/>
      <c r="J631" s="2"/>
      <c r="L631" s="2"/>
      <c r="M631" s="2"/>
    </row>
    <row r="632" spans="4:13" ht="12.75">
      <c r="D632" s="2"/>
      <c r="E632" s="2"/>
      <c r="F632" s="2"/>
      <c r="G632" s="2"/>
      <c r="H632" s="2"/>
      <c r="I632" s="2"/>
      <c r="J632" s="2"/>
      <c r="L632" s="2"/>
      <c r="M632" s="2"/>
    </row>
    <row r="633" spans="4:13" ht="12.75">
      <c r="D633" s="2"/>
      <c r="E633" s="2"/>
      <c r="F633" s="2"/>
      <c r="G633" s="2"/>
      <c r="H633" s="2"/>
      <c r="I633" s="2"/>
      <c r="J633" s="2"/>
      <c r="L633" s="2"/>
      <c r="M633" s="2"/>
    </row>
    <row r="634" spans="4:13" ht="12.75">
      <c r="D634" s="2"/>
      <c r="E634" s="2"/>
      <c r="F634" s="2"/>
      <c r="G634" s="2"/>
      <c r="H634" s="2"/>
      <c r="I634" s="2"/>
      <c r="J634" s="2"/>
      <c r="L634" s="2"/>
      <c r="M634" s="2"/>
    </row>
    <row r="635" spans="4:13" ht="12.75">
      <c r="D635" s="2"/>
      <c r="E635" s="2"/>
      <c r="F635" s="2"/>
      <c r="G635" s="2"/>
      <c r="H635" s="2"/>
      <c r="I635" s="2"/>
      <c r="J635" s="2"/>
      <c r="L635" s="2"/>
      <c r="M635" s="2"/>
    </row>
    <row r="636" spans="4:13" ht="12.75">
      <c r="D636" s="2"/>
      <c r="E636" s="2"/>
      <c r="F636" s="2"/>
      <c r="G636" s="2"/>
      <c r="H636" s="2"/>
      <c r="I636" s="2"/>
      <c r="J636" s="2"/>
      <c r="L636" s="2"/>
      <c r="M636" s="2"/>
    </row>
    <row r="637" spans="4:13" ht="12.75">
      <c r="D637" s="2"/>
      <c r="E637" s="2"/>
      <c r="F637" s="2"/>
      <c r="G637" s="2"/>
      <c r="H637" s="2"/>
      <c r="I637" s="2"/>
      <c r="J637" s="2"/>
      <c r="L637" s="2"/>
      <c r="M637" s="2"/>
    </row>
    <row r="638" spans="4:13" ht="12.75">
      <c r="D638" s="2"/>
      <c r="E638" s="2"/>
      <c r="F638" s="2"/>
      <c r="G638" s="2"/>
      <c r="H638" s="2"/>
      <c r="I638" s="2"/>
      <c r="J638" s="2"/>
      <c r="L638" s="2"/>
      <c r="M638" s="2"/>
    </row>
    <row r="639" spans="4:13" ht="12.75">
      <c r="D639" s="2"/>
      <c r="E639" s="2"/>
      <c r="F639" s="2"/>
      <c r="G639" s="2"/>
      <c r="H639" s="2"/>
      <c r="I639" s="2"/>
      <c r="J639" s="2"/>
      <c r="L639" s="2"/>
      <c r="M639" s="2"/>
    </row>
    <row r="640" spans="4:13" ht="12.75">
      <c r="D640" s="2"/>
      <c r="E640" s="2"/>
      <c r="F640" s="2"/>
      <c r="G640" s="2"/>
      <c r="H640" s="2"/>
      <c r="I640" s="2"/>
      <c r="J640" s="2"/>
      <c r="L640" s="2"/>
      <c r="M640" s="2"/>
    </row>
    <row r="641" spans="4:13" ht="12.75">
      <c r="D641" s="2"/>
      <c r="E641" s="2"/>
      <c r="F641" s="2"/>
      <c r="G641" s="2"/>
      <c r="H641" s="2"/>
      <c r="I641" s="2"/>
      <c r="J641" s="2"/>
      <c r="L641" s="2"/>
      <c r="M641" s="2"/>
    </row>
    <row r="642" spans="4:13" ht="12.75">
      <c r="D642" s="2"/>
      <c r="E642" s="2"/>
      <c r="F642" s="2"/>
      <c r="G642" s="2"/>
      <c r="H642" s="2"/>
      <c r="I642" s="2"/>
      <c r="J642" s="2"/>
      <c r="L642" s="2"/>
      <c r="M642" s="2"/>
    </row>
    <row r="643" spans="4:13" ht="12.75">
      <c r="D643" s="2"/>
      <c r="E643" s="2"/>
      <c r="F643" s="2"/>
      <c r="G643" s="2"/>
      <c r="H643" s="2"/>
      <c r="I643" s="2"/>
      <c r="J643" s="2"/>
      <c r="L643" s="2"/>
      <c r="M643" s="2"/>
    </row>
    <row r="644" spans="4:13" ht="12.75">
      <c r="D644" s="2"/>
      <c r="E644" s="2"/>
      <c r="F644" s="2"/>
      <c r="G644" s="2"/>
      <c r="H644" s="2"/>
      <c r="I644" s="2"/>
      <c r="J644" s="2"/>
      <c r="L644" s="2"/>
      <c r="M644" s="2"/>
    </row>
    <row r="645" spans="4:13" ht="12.75">
      <c r="D645" s="2"/>
      <c r="E645" s="2"/>
      <c r="F645" s="2"/>
      <c r="G645" s="2"/>
      <c r="H645" s="2"/>
      <c r="I645" s="2"/>
      <c r="J645" s="2"/>
      <c r="L645" s="2"/>
      <c r="M645" s="2"/>
    </row>
    <row r="646" spans="4:13" ht="12.75">
      <c r="D646" s="2"/>
      <c r="E646" s="2"/>
      <c r="F646" s="2"/>
      <c r="G646" s="2"/>
      <c r="H646" s="2"/>
      <c r="I646" s="2"/>
      <c r="J646" s="2"/>
      <c r="L646" s="2"/>
      <c r="M646" s="2"/>
    </row>
    <row r="647" spans="4:13" ht="12.75">
      <c r="D647" s="2"/>
      <c r="E647" s="2"/>
      <c r="F647" s="2"/>
      <c r="G647" s="2"/>
      <c r="H647" s="2"/>
      <c r="I647" s="2"/>
      <c r="J647" s="2"/>
      <c r="L647" s="2"/>
      <c r="M647" s="2"/>
    </row>
    <row r="648" spans="4:13" ht="12.75">
      <c r="D648" s="2"/>
      <c r="E648" s="2"/>
      <c r="F648" s="2"/>
      <c r="G648" s="2"/>
      <c r="H648" s="2"/>
      <c r="I648" s="2"/>
      <c r="J648" s="2"/>
      <c r="L648" s="2"/>
      <c r="M648" s="2"/>
    </row>
    <row r="649" spans="4:13" ht="12.75">
      <c r="D649" s="2"/>
      <c r="E649" s="2"/>
      <c r="F649" s="2"/>
      <c r="G649" s="2"/>
      <c r="H649" s="2"/>
      <c r="I649" s="2"/>
      <c r="J649" s="2"/>
      <c r="L649" s="2"/>
      <c r="M649" s="2"/>
    </row>
    <row r="650" spans="4:13" ht="12.75">
      <c r="D650" s="2"/>
      <c r="E650" s="2"/>
      <c r="F650" s="2"/>
      <c r="G650" s="2"/>
      <c r="H650" s="2"/>
      <c r="I650" s="2"/>
      <c r="J650" s="2"/>
      <c r="L650" s="2"/>
      <c r="M650" s="2"/>
    </row>
    <row r="651" spans="4:13" ht="12.75">
      <c r="D651" s="2"/>
      <c r="E651" s="2"/>
      <c r="F651" s="2"/>
      <c r="G651" s="2"/>
      <c r="H651" s="2"/>
      <c r="I651" s="2"/>
      <c r="J651" s="2"/>
      <c r="L651" s="2"/>
      <c r="M651" s="2"/>
    </row>
    <row r="652" spans="4:13" ht="12.75">
      <c r="D652" s="2"/>
      <c r="E652" s="2"/>
      <c r="F652" s="2"/>
      <c r="G652" s="2"/>
      <c r="H652" s="2"/>
      <c r="I652" s="2"/>
      <c r="J652" s="2"/>
      <c r="L652" s="2"/>
      <c r="M652" s="2"/>
    </row>
    <row r="653" spans="4:13" ht="12.75">
      <c r="D653" s="2"/>
      <c r="E653" s="2"/>
      <c r="F653" s="2"/>
      <c r="G653" s="2"/>
      <c r="H653" s="2"/>
      <c r="I653" s="2"/>
      <c r="J653" s="2"/>
      <c r="L653" s="2"/>
      <c r="M653" s="2"/>
    </row>
    <row r="654" spans="4:13" ht="12.75">
      <c r="D654" s="2"/>
      <c r="E654" s="2"/>
      <c r="F654" s="2"/>
      <c r="G654" s="2"/>
      <c r="H654" s="2"/>
      <c r="I654" s="2"/>
      <c r="J654" s="2"/>
      <c r="L654" s="2"/>
      <c r="M654" s="2"/>
    </row>
    <row r="655" spans="4:13" ht="12.75">
      <c r="D655" s="2"/>
      <c r="E655" s="2"/>
      <c r="F655" s="2"/>
      <c r="G655" s="2"/>
      <c r="H655" s="2"/>
      <c r="I655" s="2"/>
      <c r="J655" s="2"/>
      <c r="L655" s="2"/>
      <c r="M655" s="2"/>
    </row>
    <row r="656" spans="4:13" ht="12.75">
      <c r="D656" s="2"/>
      <c r="E656" s="2"/>
      <c r="F656" s="2"/>
      <c r="G656" s="2"/>
      <c r="H656" s="2"/>
      <c r="I656" s="2"/>
      <c r="J656" s="2"/>
      <c r="L656" s="2"/>
      <c r="M656" s="2"/>
    </row>
    <row r="657" spans="4:13" ht="12.75">
      <c r="D657" s="2"/>
      <c r="E657" s="2"/>
      <c r="F657" s="2"/>
      <c r="G657" s="2"/>
      <c r="H657" s="2"/>
      <c r="I657" s="2"/>
      <c r="J657" s="2"/>
      <c r="L657" s="2"/>
      <c r="M657" s="2"/>
    </row>
    <row r="658" spans="4:13" ht="12.75">
      <c r="D658" s="2"/>
      <c r="E658" s="2"/>
      <c r="F658" s="2"/>
      <c r="G658" s="2"/>
      <c r="H658" s="2"/>
      <c r="I658" s="2"/>
      <c r="J658" s="2"/>
      <c r="L658" s="2"/>
      <c r="M658" s="2"/>
    </row>
    <row r="659" spans="4:13" ht="12.75">
      <c r="D659" s="2"/>
      <c r="E659" s="2"/>
      <c r="F659" s="2"/>
      <c r="G659" s="2"/>
      <c r="H659" s="2"/>
      <c r="I659" s="2"/>
      <c r="J659" s="2"/>
      <c r="L659" s="2"/>
      <c r="M659" s="2"/>
    </row>
    <row r="660" spans="4:13" ht="12.75">
      <c r="D660" s="2"/>
      <c r="E660" s="2"/>
      <c r="F660" s="2"/>
      <c r="G660" s="2"/>
      <c r="H660" s="2"/>
      <c r="I660" s="2"/>
      <c r="J660" s="2"/>
      <c r="L660" s="2"/>
      <c r="M660" s="2"/>
    </row>
    <row r="661" spans="4:13" ht="12.75">
      <c r="D661" s="2"/>
      <c r="E661" s="2"/>
      <c r="F661" s="2"/>
      <c r="G661" s="2"/>
      <c r="H661" s="2"/>
      <c r="I661" s="2"/>
      <c r="J661" s="2"/>
      <c r="L661" s="2"/>
      <c r="M661" s="2"/>
    </row>
    <row r="662" spans="4:13" ht="12.75">
      <c r="D662" s="2"/>
      <c r="E662" s="2"/>
      <c r="F662" s="2"/>
      <c r="G662" s="2"/>
      <c r="H662" s="2"/>
      <c r="I662" s="2"/>
      <c r="J662" s="2"/>
      <c r="L662" s="2"/>
      <c r="M662" s="2"/>
    </row>
    <row r="663" spans="4:13" ht="12.75">
      <c r="D663" s="2"/>
      <c r="E663" s="2"/>
      <c r="F663" s="2"/>
      <c r="G663" s="2"/>
      <c r="H663" s="2"/>
      <c r="I663" s="2"/>
      <c r="J663" s="2"/>
      <c r="L663" s="2"/>
      <c r="M663" s="2"/>
    </row>
    <row r="664" spans="4:13" ht="12.75">
      <c r="D664" s="2"/>
      <c r="E664" s="2"/>
      <c r="F664" s="2"/>
      <c r="G664" s="2"/>
      <c r="H664" s="2"/>
      <c r="I664" s="2"/>
      <c r="J664" s="2"/>
      <c r="L664" s="2"/>
      <c r="M664" s="2"/>
    </row>
    <row r="665" spans="4:13" ht="12.75">
      <c r="D665" s="2"/>
      <c r="E665" s="2"/>
      <c r="F665" s="2"/>
      <c r="G665" s="2"/>
      <c r="H665" s="2"/>
      <c r="I665" s="2"/>
      <c r="J665" s="2"/>
      <c r="L665" s="2"/>
      <c r="M665" s="2"/>
    </row>
    <row r="666" spans="4:13" ht="12.75">
      <c r="D666" s="2"/>
      <c r="E666" s="2"/>
      <c r="F666" s="2"/>
      <c r="G666" s="2"/>
      <c r="H666" s="2"/>
      <c r="I666" s="2"/>
      <c r="J666" s="2"/>
      <c r="L666" s="2"/>
      <c r="M666" s="2"/>
    </row>
    <row r="667" spans="4:13" ht="12.75">
      <c r="D667" s="2"/>
      <c r="E667" s="2"/>
      <c r="F667" s="2"/>
      <c r="G667" s="2"/>
      <c r="H667" s="2"/>
      <c r="I667" s="2"/>
      <c r="J667" s="2"/>
      <c r="L667" s="2"/>
      <c r="M667" s="2"/>
    </row>
    <row r="668" spans="4:13" ht="12.75">
      <c r="D668" s="2"/>
      <c r="E668" s="2"/>
      <c r="F668" s="2"/>
      <c r="G668" s="2"/>
      <c r="H668" s="2"/>
      <c r="I668" s="2"/>
      <c r="J668" s="2"/>
      <c r="L668" s="2"/>
      <c r="M668" s="2"/>
    </row>
    <row r="669" spans="4:13" ht="12.75">
      <c r="D669" s="2"/>
      <c r="E669" s="2"/>
      <c r="F669" s="2"/>
      <c r="G669" s="2"/>
      <c r="H669" s="2"/>
      <c r="I669" s="2"/>
      <c r="J669" s="2"/>
      <c r="L669" s="2"/>
      <c r="M669" s="2"/>
    </row>
    <row r="670" spans="4:13" ht="12.75">
      <c r="D670" s="2"/>
      <c r="E670" s="2"/>
      <c r="F670" s="2"/>
      <c r="G670" s="2"/>
      <c r="H670" s="2"/>
      <c r="I670" s="2"/>
      <c r="J670" s="2"/>
      <c r="L670" s="2"/>
      <c r="M670" s="2"/>
    </row>
    <row r="671" spans="4:13" ht="12.75">
      <c r="D671" s="2"/>
      <c r="E671" s="2"/>
      <c r="F671" s="2"/>
      <c r="G671" s="2"/>
      <c r="H671" s="2"/>
      <c r="I671" s="2"/>
      <c r="J671" s="2"/>
      <c r="L671" s="2"/>
      <c r="M671" s="2"/>
    </row>
    <row r="672" spans="4:13" ht="12.75">
      <c r="D672" s="2"/>
      <c r="E672" s="2"/>
      <c r="F672" s="2"/>
      <c r="G672" s="2"/>
      <c r="H672" s="2"/>
      <c r="I672" s="2"/>
      <c r="J672" s="2"/>
      <c r="L672" s="2"/>
      <c r="M672" s="2"/>
    </row>
    <row r="673" spans="4:13" ht="12.75">
      <c r="D673" s="2"/>
      <c r="E673" s="2"/>
      <c r="F673" s="2"/>
      <c r="G673" s="2"/>
      <c r="H673" s="2"/>
      <c r="I673" s="2"/>
      <c r="J673" s="2"/>
      <c r="L673" s="2"/>
      <c r="M673" s="2"/>
    </row>
    <row r="674" spans="4:13" ht="12.75">
      <c r="D674" s="2"/>
      <c r="E674" s="2"/>
      <c r="F674" s="2"/>
      <c r="G674" s="2"/>
      <c r="H674" s="2"/>
      <c r="I674" s="2"/>
      <c r="J674" s="2"/>
      <c r="L674" s="2"/>
      <c r="M674" s="2"/>
    </row>
    <row r="675" spans="4:13" ht="12.75">
      <c r="D675" s="2"/>
      <c r="E675" s="2"/>
      <c r="F675" s="2"/>
      <c r="G675" s="2"/>
      <c r="H675" s="2"/>
      <c r="I675" s="2"/>
      <c r="J675" s="2"/>
      <c r="L675" s="2"/>
      <c r="M675" s="2"/>
    </row>
    <row r="676" spans="4:13" ht="12.75">
      <c r="D676" s="2"/>
      <c r="E676" s="2"/>
      <c r="F676" s="2"/>
      <c r="G676" s="2"/>
      <c r="H676" s="2"/>
      <c r="I676" s="2"/>
      <c r="J676" s="2"/>
      <c r="L676" s="2"/>
      <c r="M676" s="2"/>
    </row>
    <row r="677" spans="4:13" ht="12.75">
      <c r="D677" s="2"/>
      <c r="E677" s="2"/>
      <c r="F677" s="2"/>
      <c r="G677" s="2"/>
      <c r="H677" s="2"/>
      <c r="I677" s="2"/>
      <c r="J677" s="2"/>
      <c r="L677" s="2"/>
      <c r="M677" s="2"/>
    </row>
    <row r="678" spans="4:13" ht="12.75">
      <c r="D678" s="2"/>
      <c r="E678" s="2"/>
      <c r="F678" s="2"/>
      <c r="G678" s="2"/>
      <c r="H678" s="2"/>
      <c r="I678" s="2"/>
      <c r="J678" s="2"/>
      <c r="L678" s="2"/>
      <c r="M678" s="2"/>
    </row>
    <row r="679" spans="4:13" ht="12.75">
      <c r="D679" s="2"/>
      <c r="E679" s="2"/>
      <c r="F679" s="2"/>
      <c r="G679" s="2"/>
      <c r="H679" s="2"/>
      <c r="I679" s="2"/>
      <c r="J679" s="2"/>
      <c r="L679" s="2"/>
      <c r="M679" s="2"/>
    </row>
    <row r="680" spans="4:13" ht="12.75">
      <c r="D680" s="2"/>
      <c r="E680" s="2"/>
      <c r="F680" s="2"/>
      <c r="G680" s="2"/>
      <c r="H680" s="2"/>
      <c r="I680" s="2"/>
      <c r="J680" s="2"/>
      <c r="L680" s="2"/>
      <c r="M680" s="2"/>
    </row>
    <row r="681" spans="4:13" ht="12.75">
      <c r="D681" s="2"/>
      <c r="E681" s="2"/>
      <c r="F681" s="2"/>
      <c r="G681" s="2"/>
      <c r="H681" s="2"/>
      <c r="I681" s="2"/>
      <c r="J681" s="2"/>
      <c r="L681" s="2"/>
      <c r="M681" s="2"/>
    </row>
    <row r="682" spans="4:13" ht="12.75">
      <c r="D682" s="2"/>
      <c r="E682" s="2"/>
      <c r="F682" s="2"/>
      <c r="G682" s="2"/>
      <c r="H682" s="2"/>
      <c r="I682" s="2"/>
      <c r="J682" s="2"/>
      <c r="L682" s="2"/>
      <c r="M682" s="2"/>
    </row>
    <row r="683" spans="4:13" ht="12.75">
      <c r="D683" s="2"/>
      <c r="E683" s="2"/>
      <c r="F683" s="2"/>
      <c r="G683" s="2"/>
      <c r="H683" s="2"/>
      <c r="I683" s="2"/>
      <c r="J683" s="2"/>
      <c r="L683" s="2"/>
      <c r="M683" s="2"/>
    </row>
    <row r="684" spans="4:13" ht="12.75">
      <c r="D684" s="2"/>
      <c r="E684" s="2"/>
      <c r="F684" s="2"/>
      <c r="G684" s="2"/>
      <c r="H684" s="2"/>
      <c r="I684" s="2"/>
      <c r="J684" s="2"/>
      <c r="L684" s="2"/>
      <c r="M684" s="2"/>
    </row>
    <row r="685" spans="4:13" ht="12.75">
      <c r="D685" s="2"/>
      <c r="E685" s="2"/>
      <c r="F685" s="2"/>
      <c r="G685" s="2"/>
      <c r="H685" s="2"/>
      <c r="I685" s="2"/>
      <c r="J685" s="2"/>
      <c r="L685" s="2"/>
      <c r="M685" s="2"/>
    </row>
    <row r="686" spans="4:13" ht="12.75">
      <c r="D686" s="2"/>
      <c r="E686" s="2"/>
      <c r="F686" s="2"/>
      <c r="G686" s="2"/>
      <c r="H686" s="2"/>
      <c r="I686" s="2"/>
      <c r="J686" s="2"/>
      <c r="L686" s="2"/>
      <c r="M686" s="2"/>
    </row>
    <row r="687" spans="4:13" ht="12.75">
      <c r="D687" s="2"/>
      <c r="E687" s="2"/>
      <c r="F687" s="2"/>
      <c r="G687" s="2"/>
      <c r="H687" s="2"/>
      <c r="I687" s="2"/>
      <c r="J687" s="2"/>
      <c r="L687" s="2"/>
      <c r="M687" s="2"/>
    </row>
    <row r="688" spans="4:13" ht="12.75">
      <c r="D688" s="2"/>
      <c r="E688" s="2"/>
      <c r="F688" s="2"/>
      <c r="G688" s="2"/>
      <c r="H688" s="2"/>
      <c r="I688" s="2"/>
      <c r="J688" s="2"/>
      <c r="L688" s="2"/>
      <c r="M688" s="2"/>
    </row>
    <row r="689" spans="4:13" ht="12.75">
      <c r="D689" s="2"/>
      <c r="E689" s="2"/>
      <c r="F689" s="2"/>
      <c r="G689" s="2"/>
      <c r="H689" s="2"/>
      <c r="I689" s="2"/>
      <c r="J689" s="2"/>
      <c r="L689" s="2"/>
      <c r="M689" s="2"/>
    </row>
    <row r="690" spans="4:13" ht="12.75">
      <c r="D690" s="2"/>
      <c r="E690" s="2"/>
      <c r="F690" s="2"/>
      <c r="G690" s="2"/>
      <c r="H690" s="2"/>
      <c r="I690" s="2"/>
      <c r="J690" s="2"/>
      <c r="L690" s="2"/>
      <c r="M690" s="2"/>
    </row>
    <row r="691" spans="4:13" ht="12.75">
      <c r="D691" s="2"/>
      <c r="E691" s="2"/>
      <c r="F691" s="2"/>
      <c r="G691" s="2"/>
      <c r="H691" s="2"/>
      <c r="I691" s="2"/>
      <c r="J691" s="2"/>
      <c r="L691" s="2"/>
      <c r="M691" s="2"/>
    </row>
    <row r="692" spans="4:13" ht="12.75">
      <c r="D692" s="2"/>
      <c r="E692" s="2"/>
      <c r="F692" s="2"/>
      <c r="G692" s="2"/>
      <c r="H692" s="2"/>
      <c r="I692" s="2"/>
      <c r="J692" s="2"/>
      <c r="L692" s="2"/>
      <c r="M692" s="2"/>
    </row>
    <row r="693" spans="4:13" ht="12.75">
      <c r="D693" s="2"/>
      <c r="E693" s="2"/>
      <c r="F693" s="2"/>
      <c r="G693" s="2"/>
      <c r="H693" s="2"/>
      <c r="I693" s="2"/>
      <c r="J693" s="2"/>
      <c r="L693" s="2"/>
      <c r="M693" s="2"/>
    </row>
    <row r="694" spans="4:13" ht="12.75">
      <c r="D694" s="2"/>
      <c r="E694" s="2"/>
      <c r="F694" s="2"/>
      <c r="G694" s="2"/>
      <c r="H694" s="2"/>
      <c r="I694" s="2"/>
      <c r="J694" s="2"/>
      <c r="L694" s="2"/>
      <c r="M694" s="2"/>
    </row>
    <row r="695" spans="4:13" ht="12.75">
      <c r="D695" s="2"/>
      <c r="E695" s="2"/>
      <c r="F695" s="2"/>
      <c r="G695" s="2"/>
      <c r="H695" s="2"/>
      <c r="I695" s="2"/>
      <c r="J695" s="2"/>
      <c r="L695" s="2"/>
      <c r="M695" s="2"/>
    </row>
    <row r="696" spans="4:13" ht="12.75">
      <c r="D696" s="2"/>
      <c r="E696" s="2"/>
      <c r="F696" s="2"/>
      <c r="G696" s="2"/>
      <c r="H696" s="2"/>
      <c r="I696" s="2"/>
      <c r="J696" s="2"/>
      <c r="L696" s="2"/>
      <c r="M696" s="2"/>
    </row>
    <row r="697" spans="4:13" ht="12.75">
      <c r="D697" s="2"/>
      <c r="E697" s="2"/>
      <c r="F697" s="2"/>
      <c r="G697" s="2"/>
      <c r="H697" s="2"/>
      <c r="I697" s="2"/>
      <c r="J697" s="2"/>
      <c r="L697" s="2"/>
      <c r="M697" s="2"/>
    </row>
    <row r="698" spans="4:13" ht="12.75">
      <c r="D698" s="2"/>
      <c r="E698" s="2"/>
      <c r="F698" s="2"/>
      <c r="G698" s="2"/>
      <c r="H698" s="2"/>
      <c r="I698" s="2"/>
      <c r="J698" s="2"/>
      <c r="L698" s="2"/>
      <c r="M698" s="2"/>
    </row>
    <row r="699" spans="4:13" ht="12.75">
      <c r="D699" s="2"/>
      <c r="E699" s="2"/>
      <c r="F699" s="2"/>
      <c r="G699" s="2"/>
      <c r="H699" s="2"/>
      <c r="I699" s="2"/>
      <c r="J699" s="2"/>
      <c r="L699" s="2"/>
      <c r="M699" s="2"/>
    </row>
    <row r="700" spans="4:13" ht="12.75">
      <c r="D700" s="2"/>
      <c r="E700" s="2"/>
      <c r="F700" s="2"/>
      <c r="G700" s="2"/>
      <c r="H700" s="2"/>
      <c r="I700" s="2"/>
      <c r="J700" s="2"/>
      <c r="L700" s="2"/>
      <c r="M700" s="2"/>
    </row>
    <row r="701" spans="4:13" ht="12.75">
      <c r="D701" s="2"/>
      <c r="E701" s="2"/>
      <c r="F701" s="2"/>
      <c r="G701" s="2"/>
      <c r="H701" s="2"/>
      <c r="I701" s="2"/>
      <c r="J701" s="2"/>
      <c r="L701" s="2"/>
      <c r="M701" s="2"/>
    </row>
    <row r="702" spans="4:13" ht="12.75">
      <c r="D702" s="2"/>
      <c r="E702" s="2"/>
      <c r="F702" s="2"/>
      <c r="G702" s="2"/>
      <c r="H702" s="2"/>
      <c r="I702" s="2"/>
      <c r="J702" s="2"/>
      <c r="L702" s="2"/>
      <c r="M702" s="2"/>
    </row>
    <row r="703" spans="4:13" ht="12.75">
      <c r="D703" s="2"/>
      <c r="E703" s="2"/>
      <c r="F703" s="2"/>
      <c r="G703" s="2"/>
      <c r="H703" s="2"/>
      <c r="I703" s="2"/>
      <c r="J703" s="2"/>
      <c r="L703" s="2"/>
      <c r="M703" s="2"/>
    </row>
    <row r="704" spans="4:13" ht="12.75">
      <c r="D704" s="2"/>
      <c r="E704" s="2"/>
      <c r="F704" s="2"/>
      <c r="G704" s="2"/>
      <c r="H704" s="2"/>
      <c r="I704" s="2"/>
      <c r="J704" s="2"/>
      <c r="L704" s="2"/>
      <c r="M704" s="2"/>
    </row>
    <row r="705" spans="4:13" ht="12.75">
      <c r="D705" s="2"/>
      <c r="E705" s="2"/>
      <c r="F705" s="2"/>
      <c r="G705" s="2"/>
      <c r="H705" s="2"/>
      <c r="I705" s="2"/>
      <c r="J705" s="2"/>
      <c r="L705" s="2"/>
      <c r="M705" s="2"/>
    </row>
    <row r="706" spans="4:13" ht="12.75">
      <c r="D706" s="2"/>
      <c r="E706" s="2"/>
      <c r="F706" s="2"/>
      <c r="G706" s="2"/>
      <c r="H706" s="2"/>
      <c r="I706" s="2"/>
      <c r="J706" s="2"/>
      <c r="L706" s="2"/>
      <c r="M706" s="2"/>
    </row>
    <row r="707" spans="4:13" ht="12.75">
      <c r="D707" s="2"/>
      <c r="E707" s="2"/>
      <c r="F707" s="2"/>
      <c r="G707" s="2"/>
      <c r="H707" s="2"/>
      <c r="I707" s="2"/>
      <c r="J707" s="2"/>
      <c r="L707" s="2"/>
      <c r="M707" s="2"/>
    </row>
    <row r="708" spans="4:13" ht="12.75">
      <c r="D708" s="2"/>
      <c r="E708" s="2"/>
      <c r="F708" s="2"/>
      <c r="G708" s="2"/>
      <c r="H708" s="2"/>
      <c r="I708" s="2"/>
      <c r="J708" s="2"/>
      <c r="L708" s="2"/>
      <c r="M708" s="2"/>
    </row>
    <row r="709" spans="4:13" ht="12.75">
      <c r="D709" s="2"/>
      <c r="E709" s="2"/>
      <c r="F709" s="2"/>
      <c r="G709" s="2"/>
      <c r="H709" s="2"/>
      <c r="I709" s="2"/>
      <c r="J709" s="2"/>
      <c r="L709" s="2"/>
      <c r="M709" s="2"/>
    </row>
    <row r="710" spans="4:13" ht="12.75">
      <c r="D710" s="2"/>
      <c r="E710" s="2"/>
      <c r="F710" s="2"/>
      <c r="G710" s="2"/>
      <c r="H710" s="2"/>
      <c r="I710" s="2"/>
      <c r="J710" s="2"/>
      <c r="L710" s="2"/>
      <c r="M710" s="2"/>
    </row>
    <row r="711" spans="4:13" ht="12.75">
      <c r="D711" s="2"/>
      <c r="E711" s="2"/>
      <c r="F711" s="2"/>
      <c r="G711" s="2"/>
      <c r="H711" s="2"/>
      <c r="I711" s="2"/>
      <c r="J711" s="2"/>
      <c r="L711" s="2"/>
      <c r="M711" s="2"/>
    </row>
    <row r="712" spans="4:13" ht="12.75">
      <c r="D712" s="2"/>
      <c r="E712" s="2"/>
      <c r="F712" s="2"/>
      <c r="G712" s="2"/>
      <c r="H712" s="2"/>
      <c r="I712" s="2"/>
      <c r="J712" s="2"/>
      <c r="L712" s="2"/>
      <c r="M712" s="2"/>
    </row>
    <row r="713" spans="4:13" ht="12.75">
      <c r="D713" s="2"/>
      <c r="E713" s="2"/>
      <c r="F713" s="2"/>
      <c r="G713" s="2"/>
      <c r="H713" s="2"/>
      <c r="I713" s="2"/>
      <c r="J713" s="2"/>
      <c r="L713" s="2"/>
      <c r="M713" s="2"/>
    </row>
    <row r="714" spans="4:13" ht="12.75">
      <c r="D714" s="2"/>
      <c r="E714" s="2"/>
      <c r="F714" s="2"/>
      <c r="G714" s="2"/>
      <c r="H714" s="2"/>
      <c r="I714" s="2"/>
      <c r="J714" s="2"/>
      <c r="L714" s="2"/>
      <c r="M714" s="2"/>
    </row>
    <row r="715" spans="4:13" ht="12.75">
      <c r="D715" s="2"/>
      <c r="E715" s="2"/>
      <c r="F715" s="2"/>
      <c r="G715" s="2"/>
      <c r="H715" s="2"/>
      <c r="I715" s="2"/>
      <c r="J715" s="2"/>
      <c r="L715" s="2"/>
      <c r="M715" s="2"/>
    </row>
    <row r="716" spans="4:13" ht="12.75">
      <c r="D716" s="2"/>
      <c r="E716" s="2"/>
      <c r="F716" s="2"/>
      <c r="G716" s="2"/>
      <c r="H716" s="2"/>
      <c r="I716" s="2"/>
      <c r="J716" s="2"/>
      <c r="L716" s="2"/>
      <c r="M716" s="2"/>
    </row>
    <row r="717" spans="4:13" ht="12.75">
      <c r="D717" s="2"/>
      <c r="E717" s="2"/>
      <c r="F717" s="2"/>
      <c r="G717" s="2"/>
      <c r="H717" s="2"/>
      <c r="I717" s="2"/>
      <c r="J717" s="2"/>
      <c r="L717" s="2"/>
      <c r="M717" s="2"/>
    </row>
    <row r="718" spans="4:13" ht="12.75">
      <c r="D718" s="2"/>
      <c r="E718" s="2"/>
      <c r="F718" s="2"/>
      <c r="G718" s="2"/>
      <c r="H718" s="2"/>
      <c r="I718" s="2"/>
      <c r="J718" s="2"/>
      <c r="L718" s="2"/>
      <c r="M718" s="2"/>
    </row>
    <row r="719" spans="4:13" ht="12.75">
      <c r="D719" s="2"/>
      <c r="E719" s="2"/>
      <c r="F719" s="2"/>
      <c r="G719" s="2"/>
      <c r="H719" s="2"/>
      <c r="I719" s="2"/>
      <c r="J719" s="2"/>
      <c r="L719" s="2"/>
      <c r="M719" s="2"/>
    </row>
    <row r="720" spans="4:13" ht="12.75">
      <c r="D720" s="2"/>
      <c r="E720" s="2"/>
      <c r="F720" s="2"/>
      <c r="G720" s="2"/>
      <c r="H720" s="2"/>
      <c r="I720" s="2"/>
      <c r="J720" s="2"/>
      <c r="L720" s="2"/>
      <c r="M720" s="2"/>
    </row>
    <row r="721" spans="4:13" ht="12.75">
      <c r="D721" s="2"/>
      <c r="E721" s="2"/>
      <c r="F721" s="2"/>
      <c r="G721" s="2"/>
      <c r="H721" s="2"/>
      <c r="I721" s="2"/>
      <c r="J721" s="2"/>
      <c r="L721" s="2"/>
      <c r="M721" s="2"/>
    </row>
    <row r="722" spans="4:13" ht="12.75">
      <c r="D722" s="2"/>
      <c r="E722" s="2"/>
      <c r="F722" s="2"/>
      <c r="G722" s="2"/>
      <c r="H722" s="2"/>
      <c r="I722" s="2"/>
      <c r="J722" s="2"/>
      <c r="L722" s="2"/>
      <c r="M722" s="2"/>
    </row>
    <row r="723" spans="4:13" ht="12.75">
      <c r="D723" s="2"/>
      <c r="E723" s="2"/>
      <c r="F723" s="2"/>
      <c r="G723" s="2"/>
      <c r="H723" s="2"/>
      <c r="I723" s="2"/>
      <c r="J723" s="2"/>
      <c r="L723" s="2"/>
      <c r="M723" s="2"/>
    </row>
    <row r="724" spans="4:13" ht="12.75">
      <c r="D724" s="2"/>
      <c r="E724" s="2"/>
      <c r="F724" s="2"/>
      <c r="G724" s="2"/>
      <c r="H724" s="2"/>
      <c r="I724" s="2"/>
      <c r="J724" s="2"/>
      <c r="L724" s="2"/>
      <c r="M724" s="2"/>
    </row>
    <row r="725" spans="4:13" ht="12.75">
      <c r="D725" s="2"/>
      <c r="E725" s="2"/>
      <c r="F725" s="2"/>
      <c r="G725" s="2"/>
      <c r="H725" s="2"/>
      <c r="I725" s="2"/>
      <c r="J725" s="2"/>
      <c r="L725" s="2"/>
      <c r="M725" s="2"/>
    </row>
    <row r="726" spans="4:13" ht="12.75">
      <c r="D726" s="2"/>
      <c r="E726" s="2"/>
      <c r="F726" s="2"/>
      <c r="G726" s="2"/>
      <c r="H726" s="2"/>
      <c r="I726" s="2"/>
      <c r="J726" s="2"/>
      <c r="L726" s="2"/>
      <c r="M726" s="2"/>
    </row>
    <row r="727" spans="4:13" ht="12.75">
      <c r="D727" s="2"/>
      <c r="E727" s="2"/>
      <c r="F727" s="2"/>
      <c r="G727" s="2"/>
      <c r="H727" s="2"/>
      <c r="I727" s="2"/>
      <c r="J727" s="2"/>
      <c r="L727" s="2"/>
      <c r="M727" s="2"/>
    </row>
    <row r="728" spans="4:13" ht="12.75">
      <c r="D728" s="2"/>
      <c r="E728" s="2"/>
      <c r="F728" s="2"/>
      <c r="G728" s="2"/>
      <c r="H728" s="2"/>
      <c r="I728" s="2"/>
      <c r="J728" s="2"/>
      <c r="L728" s="2"/>
      <c r="M728" s="2"/>
    </row>
    <row r="729" spans="4:13" ht="12.75">
      <c r="D729" s="2"/>
      <c r="E729" s="2"/>
      <c r="F729" s="2"/>
      <c r="G729" s="2"/>
      <c r="H729" s="2"/>
      <c r="I729" s="2"/>
      <c r="J729" s="2"/>
      <c r="L729" s="2"/>
      <c r="M729" s="2"/>
    </row>
    <row r="730" spans="4:13" ht="12.75">
      <c r="D730" s="2"/>
      <c r="E730" s="2"/>
      <c r="F730" s="2"/>
      <c r="G730" s="2"/>
      <c r="H730" s="2"/>
      <c r="I730" s="2"/>
      <c r="J730" s="2"/>
      <c r="L730" s="2"/>
      <c r="M730" s="2"/>
    </row>
    <row r="731" spans="4:13" ht="12.75">
      <c r="D731" s="2"/>
      <c r="E731" s="2"/>
      <c r="F731" s="2"/>
      <c r="G731" s="2"/>
      <c r="H731" s="2"/>
      <c r="I731" s="2"/>
      <c r="J731" s="2"/>
      <c r="L731" s="2"/>
      <c r="M731" s="2"/>
    </row>
    <row r="732" spans="4:13" ht="12.75">
      <c r="D732" s="2"/>
      <c r="E732" s="2"/>
      <c r="F732" s="2"/>
      <c r="G732" s="2"/>
      <c r="H732" s="2"/>
      <c r="I732" s="2"/>
      <c r="J732" s="2"/>
      <c r="L732" s="2"/>
      <c r="M732" s="2"/>
    </row>
    <row r="733" spans="4:13" ht="12.75">
      <c r="D733" s="2"/>
      <c r="E733" s="2"/>
      <c r="F733" s="2"/>
      <c r="G733" s="2"/>
      <c r="H733" s="2"/>
      <c r="I733" s="2"/>
      <c r="J733" s="2"/>
      <c r="L733" s="2"/>
      <c r="M733" s="2"/>
    </row>
    <row r="734" spans="4:13" ht="12.75">
      <c r="D734" s="2"/>
      <c r="E734" s="2"/>
      <c r="F734" s="2"/>
      <c r="G734" s="2"/>
      <c r="H734" s="2"/>
      <c r="I734" s="2"/>
      <c r="J734" s="2"/>
      <c r="L734" s="2"/>
      <c r="M734" s="2"/>
    </row>
    <row r="735" spans="4:13" ht="12.75">
      <c r="D735" s="2"/>
      <c r="E735" s="2"/>
      <c r="F735" s="2"/>
      <c r="G735" s="2"/>
      <c r="H735" s="2"/>
      <c r="I735" s="2"/>
      <c r="J735" s="2"/>
      <c r="L735" s="2"/>
      <c r="M735" s="2"/>
    </row>
    <row r="736" spans="4:13" ht="12.75">
      <c r="D736" s="2"/>
      <c r="E736" s="2"/>
      <c r="F736" s="2"/>
      <c r="G736" s="2"/>
      <c r="H736" s="2"/>
      <c r="I736" s="2"/>
      <c r="J736" s="2"/>
      <c r="L736" s="2"/>
      <c r="M736" s="2"/>
    </row>
    <row r="737" spans="4:13" ht="12.75">
      <c r="D737" s="2"/>
      <c r="E737" s="2"/>
      <c r="F737" s="2"/>
      <c r="G737" s="2"/>
      <c r="H737" s="2"/>
      <c r="I737" s="2"/>
      <c r="J737" s="2"/>
      <c r="L737" s="2"/>
      <c r="M737" s="2"/>
    </row>
    <row r="738" spans="4:13" ht="12.75">
      <c r="D738" s="2"/>
      <c r="E738" s="2"/>
      <c r="F738" s="2"/>
      <c r="G738" s="2"/>
      <c r="H738" s="2"/>
      <c r="I738" s="2"/>
      <c r="J738" s="2"/>
      <c r="L738" s="2"/>
      <c r="M738" s="2"/>
    </row>
    <row r="739" spans="4:13" ht="12.75">
      <c r="D739" s="2"/>
      <c r="E739" s="2"/>
      <c r="F739" s="2"/>
      <c r="G739" s="2"/>
      <c r="H739" s="2"/>
      <c r="I739" s="2"/>
      <c r="J739" s="2"/>
      <c r="L739" s="2"/>
      <c r="M739" s="2"/>
    </row>
    <row r="740" spans="4:13" ht="12.75">
      <c r="D740" s="2"/>
      <c r="E740" s="2"/>
      <c r="F740" s="2"/>
      <c r="G740" s="2"/>
      <c r="H740" s="2"/>
      <c r="I740" s="2"/>
      <c r="J740" s="2"/>
      <c r="L740" s="2"/>
      <c r="M740" s="2"/>
    </row>
    <row r="741" spans="4:13" ht="12.75">
      <c r="D741" s="2"/>
      <c r="E741" s="2"/>
      <c r="F741" s="2"/>
      <c r="G741" s="2"/>
      <c r="H741" s="2"/>
      <c r="I741" s="2"/>
      <c r="J741" s="2"/>
      <c r="L741" s="2"/>
      <c r="M741" s="2"/>
    </row>
    <row r="742" spans="4:13" ht="12.75">
      <c r="D742" s="2"/>
      <c r="E742" s="2"/>
      <c r="F742" s="2"/>
      <c r="G742" s="2"/>
      <c r="H742" s="2"/>
      <c r="I742" s="2"/>
      <c r="J742" s="2"/>
      <c r="L742" s="2"/>
      <c r="M742" s="2"/>
    </row>
    <row r="743" spans="4:13" ht="12.75">
      <c r="D743" s="2"/>
      <c r="E743" s="2"/>
      <c r="F743" s="2"/>
      <c r="G743" s="2"/>
      <c r="H743" s="2"/>
      <c r="I743" s="2"/>
      <c r="J743" s="2"/>
      <c r="L743" s="2"/>
      <c r="M743" s="2"/>
    </row>
    <row r="744" spans="4:13" ht="12.75">
      <c r="D744" s="2"/>
      <c r="E744" s="2"/>
      <c r="F744" s="2"/>
      <c r="G744" s="2"/>
      <c r="H744" s="2"/>
      <c r="I744" s="2"/>
      <c r="J744" s="2"/>
      <c r="L744" s="2"/>
      <c r="M744" s="2"/>
    </row>
    <row r="745" spans="4:13" ht="12.75">
      <c r="D745" s="2"/>
      <c r="E745" s="2"/>
      <c r="F745" s="2"/>
      <c r="G745" s="2"/>
      <c r="H745" s="2"/>
      <c r="I745" s="2"/>
      <c r="J745" s="2"/>
      <c r="L745" s="2"/>
      <c r="M745" s="2"/>
    </row>
    <row r="746" spans="4:13" ht="12.75">
      <c r="D746" s="2"/>
      <c r="E746" s="2"/>
      <c r="F746" s="2"/>
      <c r="G746" s="2"/>
      <c r="H746" s="2"/>
      <c r="I746" s="2"/>
      <c r="J746" s="2"/>
      <c r="L746" s="2"/>
      <c r="M746" s="2"/>
    </row>
    <row r="747" spans="4:13" ht="12.75">
      <c r="D747" s="2"/>
      <c r="E747" s="2"/>
      <c r="F747" s="2"/>
      <c r="G747" s="2"/>
      <c r="H747" s="2"/>
      <c r="I747" s="2"/>
      <c r="J747" s="2"/>
      <c r="L747" s="2"/>
      <c r="M747" s="2"/>
    </row>
    <row r="748" spans="4:13" ht="12.75">
      <c r="D748" s="2"/>
      <c r="E748" s="2"/>
      <c r="F748" s="2"/>
      <c r="G748" s="2"/>
      <c r="H748" s="2"/>
      <c r="I748" s="2"/>
      <c r="J748" s="2"/>
      <c r="L748" s="2"/>
      <c r="M748" s="2"/>
    </row>
    <row r="749" spans="4:13" ht="12.75">
      <c r="D749" s="2"/>
      <c r="E749" s="2"/>
      <c r="F749" s="2"/>
      <c r="G749" s="2"/>
      <c r="H749" s="2"/>
      <c r="I749" s="2"/>
      <c r="J749" s="2"/>
      <c r="L749" s="2"/>
      <c r="M749" s="2"/>
    </row>
    <row r="750" spans="4:13" ht="12.75">
      <c r="D750" s="2"/>
      <c r="E750" s="2"/>
      <c r="F750" s="2"/>
      <c r="G750" s="2"/>
      <c r="H750" s="2"/>
      <c r="I750" s="2"/>
      <c r="J750" s="2"/>
      <c r="L750" s="2"/>
      <c r="M750" s="2"/>
    </row>
    <row r="751" spans="4:13" ht="12.75">
      <c r="D751" s="2"/>
      <c r="E751" s="2"/>
      <c r="F751" s="2"/>
      <c r="G751" s="2"/>
      <c r="H751" s="2"/>
      <c r="I751" s="2"/>
      <c r="J751" s="2"/>
      <c r="L751" s="2"/>
      <c r="M751" s="2"/>
    </row>
    <row r="752" spans="4:13" ht="12.75">
      <c r="D752" s="2"/>
      <c r="E752" s="2"/>
      <c r="F752" s="2"/>
      <c r="G752" s="2"/>
      <c r="H752" s="2"/>
      <c r="I752" s="2"/>
      <c r="J752" s="2"/>
      <c r="L752" s="2"/>
      <c r="M752" s="2"/>
    </row>
    <row r="753" spans="4:13" ht="12.75">
      <c r="D753" s="2"/>
      <c r="E753" s="2"/>
      <c r="F753" s="2"/>
      <c r="G753" s="2"/>
      <c r="H753" s="2"/>
      <c r="I753" s="2"/>
      <c r="J753" s="2"/>
      <c r="L753" s="2"/>
      <c r="M753" s="2"/>
    </row>
    <row r="754" spans="4:13" ht="12.75">
      <c r="D754" s="2"/>
      <c r="E754" s="2"/>
      <c r="F754" s="2"/>
      <c r="G754" s="2"/>
      <c r="H754" s="2"/>
      <c r="I754" s="2"/>
      <c r="J754" s="2"/>
      <c r="L754" s="2"/>
      <c r="M754" s="2"/>
    </row>
    <row r="755" spans="4:13" ht="12.75">
      <c r="D755" s="2"/>
      <c r="E755" s="2"/>
      <c r="F755" s="2"/>
      <c r="G755" s="2"/>
      <c r="H755" s="2"/>
      <c r="I755" s="2"/>
      <c r="J755" s="2"/>
      <c r="L755" s="2"/>
      <c r="M755" s="2"/>
    </row>
    <row r="756" spans="4:13" ht="12.75">
      <c r="D756" s="2"/>
      <c r="E756" s="2"/>
      <c r="F756" s="2"/>
      <c r="G756" s="2"/>
      <c r="H756" s="2"/>
      <c r="I756" s="2"/>
      <c r="J756" s="2"/>
      <c r="L756" s="2"/>
      <c r="M756" s="2"/>
    </row>
    <row r="757" spans="4:13" ht="12.75">
      <c r="D757" s="2"/>
      <c r="E757" s="2"/>
      <c r="F757" s="2"/>
      <c r="G757" s="2"/>
      <c r="H757" s="2"/>
      <c r="I757" s="2"/>
      <c r="J757" s="2"/>
      <c r="L757" s="2"/>
      <c r="M757" s="2"/>
    </row>
    <row r="758" spans="4:13" ht="12.75">
      <c r="D758" s="2"/>
      <c r="E758" s="2"/>
      <c r="F758" s="2"/>
      <c r="G758" s="2"/>
      <c r="H758" s="2"/>
      <c r="I758" s="2"/>
      <c r="J758" s="2"/>
      <c r="L758" s="2"/>
      <c r="M758" s="2"/>
    </row>
    <row r="759" spans="4:13" ht="12.75">
      <c r="D759" s="2"/>
      <c r="E759" s="2"/>
      <c r="F759" s="2"/>
      <c r="G759" s="2"/>
      <c r="H759" s="2"/>
      <c r="I759" s="2"/>
      <c r="J759" s="2"/>
      <c r="L759" s="2"/>
      <c r="M759" s="2"/>
    </row>
    <row r="760" spans="4:13" ht="12.75">
      <c r="D760" s="2"/>
      <c r="E760" s="2"/>
      <c r="F760" s="2"/>
      <c r="G760" s="2"/>
      <c r="H760" s="2"/>
      <c r="I760" s="2"/>
      <c r="J760" s="2"/>
      <c r="L760" s="2"/>
      <c r="M760" s="2"/>
    </row>
    <row r="761" spans="4:13" ht="12.75">
      <c r="D761" s="2"/>
      <c r="E761" s="2"/>
      <c r="F761" s="2"/>
      <c r="G761" s="2"/>
      <c r="H761" s="2"/>
      <c r="I761" s="2"/>
      <c r="J761" s="2"/>
      <c r="L761" s="2"/>
      <c r="M761" s="2"/>
    </row>
    <row r="762" spans="4:13" ht="12.75">
      <c r="D762" s="2"/>
      <c r="E762" s="2"/>
      <c r="F762" s="2"/>
      <c r="G762" s="2"/>
      <c r="H762" s="2"/>
      <c r="I762" s="2"/>
      <c r="J762" s="2"/>
      <c r="L762" s="2"/>
      <c r="M762" s="2"/>
    </row>
    <row r="763" spans="4:13" ht="12.75">
      <c r="D763" s="2"/>
      <c r="E763" s="2"/>
      <c r="F763" s="2"/>
      <c r="G763" s="2"/>
      <c r="H763" s="2"/>
      <c r="I763" s="2"/>
      <c r="J763" s="2"/>
      <c r="L763" s="2"/>
      <c r="M763" s="2"/>
    </row>
    <row r="764" spans="4:13" ht="12.75">
      <c r="D764" s="2"/>
      <c r="E764" s="2"/>
      <c r="F764" s="2"/>
      <c r="G764" s="2"/>
      <c r="H764" s="2"/>
      <c r="I764" s="2"/>
      <c r="J764" s="2"/>
      <c r="L764" s="2"/>
      <c r="M764" s="2"/>
    </row>
    <row r="765" spans="4:13" ht="12.75">
      <c r="D765" s="2"/>
      <c r="E765" s="2"/>
      <c r="F765" s="2"/>
      <c r="G765" s="2"/>
      <c r="H765" s="2"/>
      <c r="I765" s="2"/>
      <c r="J765" s="2"/>
      <c r="L765" s="2"/>
      <c r="M765" s="2"/>
    </row>
    <row r="766" spans="4:13" ht="12.75">
      <c r="D766" s="2"/>
      <c r="E766" s="2"/>
      <c r="F766" s="2"/>
      <c r="G766" s="2"/>
      <c r="H766" s="2"/>
      <c r="I766" s="2"/>
      <c r="J766" s="2"/>
      <c r="L766" s="2"/>
      <c r="M766" s="2"/>
    </row>
    <row r="767" spans="4:13" ht="12.75">
      <c r="D767" s="2"/>
      <c r="E767" s="2"/>
      <c r="F767" s="2"/>
      <c r="G767" s="2"/>
      <c r="H767" s="2"/>
      <c r="I767" s="2"/>
      <c r="J767" s="2"/>
      <c r="L767" s="2"/>
      <c r="M767" s="2"/>
    </row>
    <row r="768" spans="4:13" ht="12.75">
      <c r="D768" s="2"/>
      <c r="E768" s="2"/>
      <c r="F768" s="2"/>
      <c r="G768" s="2"/>
      <c r="H768" s="2"/>
      <c r="I768" s="2"/>
      <c r="J768" s="2"/>
      <c r="L768" s="2"/>
      <c r="M768" s="2"/>
    </row>
    <row r="769" spans="4:13" ht="12.75">
      <c r="D769" s="2"/>
      <c r="E769" s="2"/>
      <c r="F769" s="2"/>
      <c r="G769" s="2"/>
      <c r="H769" s="2"/>
      <c r="I769" s="2"/>
      <c r="J769" s="2"/>
      <c r="L769" s="2"/>
      <c r="M769" s="2"/>
    </row>
    <row r="770" spans="4:13" ht="12.75">
      <c r="D770" s="2"/>
      <c r="E770" s="2"/>
      <c r="F770" s="2"/>
      <c r="G770" s="2"/>
      <c r="H770" s="2"/>
      <c r="I770" s="2"/>
      <c r="J770" s="2"/>
      <c r="L770" s="2"/>
      <c r="M770" s="2"/>
    </row>
    <row r="771" spans="4:13" ht="12.75">
      <c r="D771" s="2"/>
      <c r="E771" s="2"/>
      <c r="F771" s="2"/>
      <c r="G771" s="2"/>
      <c r="H771" s="2"/>
      <c r="I771" s="2"/>
      <c r="J771" s="2"/>
      <c r="L771" s="2"/>
      <c r="M771" s="2"/>
    </row>
    <row r="772" spans="4:13" ht="12.75">
      <c r="D772" s="2"/>
      <c r="E772" s="2"/>
      <c r="F772" s="2"/>
      <c r="G772" s="2"/>
      <c r="H772" s="2"/>
      <c r="I772" s="2"/>
      <c r="J772" s="2"/>
      <c r="L772" s="2"/>
      <c r="M772" s="2"/>
    </row>
    <row r="773" spans="4:13" ht="12.75">
      <c r="D773" s="2"/>
      <c r="E773" s="2"/>
      <c r="F773" s="2"/>
      <c r="G773" s="2"/>
      <c r="H773" s="2"/>
      <c r="I773" s="2"/>
      <c r="J773" s="2"/>
      <c r="L773" s="2"/>
      <c r="M773" s="2"/>
    </row>
    <row r="774" spans="4:13" ht="12.75">
      <c r="D774" s="2"/>
      <c r="E774" s="2"/>
      <c r="F774" s="2"/>
      <c r="G774" s="2"/>
      <c r="H774" s="2"/>
      <c r="I774" s="2"/>
      <c r="J774" s="2"/>
      <c r="L774" s="2"/>
      <c r="M774" s="2"/>
    </row>
    <row r="775" spans="4:13" ht="12.75">
      <c r="D775" s="2"/>
      <c r="E775" s="2"/>
      <c r="F775" s="2"/>
      <c r="G775" s="2"/>
      <c r="H775" s="2"/>
      <c r="I775" s="2"/>
      <c r="J775" s="2"/>
      <c r="L775" s="2"/>
      <c r="M775" s="2"/>
    </row>
    <row r="776" spans="4:13" ht="12.75">
      <c r="D776" s="2"/>
      <c r="E776" s="2"/>
      <c r="F776" s="2"/>
      <c r="G776" s="2"/>
      <c r="H776" s="2"/>
      <c r="I776" s="2"/>
      <c r="J776" s="2"/>
      <c r="L776" s="2"/>
      <c r="M776" s="2"/>
    </row>
    <row r="777" spans="4:13" ht="12.75">
      <c r="D777" s="2"/>
      <c r="E777" s="2"/>
      <c r="F777" s="2"/>
      <c r="G777" s="2"/>
      <c r="H777" s="2"/>
      <c r="I777" s="2"/>
      <c r="J777" s="2"/>
      <c r="L777" s="2"/>
      <c r="M777" s="2"/>
    </row>
    <row r="778" spans="4:13" ht="12.75">
      <c r="D778" s="2"/>
      <c r="E778" s="2"/>
      <c r="F778" s="2"/>
      <c r="G778" s="2"/>
      <c r="H778" s="2"/>
      <c r="I778" s="2"/>
      <c r="J778" s="2"/>
      <c r="L778" s="2"/>
      <c r="M778" s="2"/>
    </row>
    <row r="779" spans="4:13" ht="12.75">
      <c r="D779" s="2"/>
      <c r="E779" s="2"/>
      <c r="F779" s="2"/>
      <c r="G779" s="2"/>
      <c r="H779" s="2"/>
      <c r="I779" s="2"/>
      <c r="J779" s="2"/>
      <c r="L779" s="2"/>
      <c r="M779" s="2"/>
    </row>
    <row r="780" spans="4:13" ht="12.75">
      <c r="D780" s="2"/>
      <c r="E780" s="2"/>
      <c r="F780" s="2"/>
      <c r="G780" s="2"/>
      <c r="H780" s="2"/>
      <c r="I780" s="2"/>
      <c r="J780" s="2"/>
      <c r="L780" s="2"/>
      <c r="M780" s="2"/>
    </row>
    <row r="781" spans="4:13" ht="12.75">
      <c r="D781" s="2"/>
      <c r="E781" s="2"/>
      <c r="F781" s="2"/>
      <c r="G781" s="2"/>
      <c r="H781" s="2"/>
      <c r="I781" s="2"/>
      <c r="J781" s="2"/>
      <c r="L781" s="2"/>
      <c r="M781" s="2"/>
    </row>
    <row r="782" spans="4:13" ht="12.75">
      <c r="D782" s="2"/>
      <c r="E782" s="2"/>
      <c r="F782" s="2"/>
      <c r="G782" s="2"/>
      <c r="H782" s="2"/>
      <c r="I782" s="2"/>
      <c r="J782" s="2"/>
      <c r="L782" s="2"/>
      <c r="M782" s="2"/>
    </row>
    <row r="783" spans="4:13" ht="12.75">
      <c r="D783" s="2"/>
      <c r="E783" s="2"/>
      <c r="F783" s="2"/>
      <c r="G783" s="2"/>
      <c r="H783" s="2"/>
      <c r="I783" s="2"/>
      <c r="J783" s="2"/>
      <c r="L783" s="2"/>
      <c r="M783" s="2"/>
    </row>
    <row r="784" spans="4:13" ht="12.75">
      <c r="D784" s="2"/>
      <c r="E784" s="2"/>
      <c r="F784" s="2"/>
      <c r="G784" s="2"/>
      <c r="H784" s="2"/>
      <c r="I784" s="2"/>
      <c r="J784" s="2"/>
      <c r="L784" s="2"/>
      <c r="M784" s="2"/>
    </row>
    <row r="785" spans="4:13" ht="12.75">
      <c r="D785" s="2"/>
      <c r="E785" s="2"/>
      <c r="F785" s="2"/>
      <c r="G785" s="2"/>
      <c r="H785" s="2"/>
      <c r="I785" s="2"/>
      <c r="J785" s="2"/>
      <c r="L785" s="2"/>
      <c r="M785" s="2"/>
    </row>
    <row r="786" spans="4:13" ht="12.75">
      <c r="D786" s="2"/>
      <c r="E786" s="2"/>
      <c r="F786" s="2"/>
      <c r="G786" s="2"/>
      <c r="H786" s="2"/>
      <c r="I786" s="2"/>
      <c r="J786" s="2"/>
      <c r="L786" s="2"/>
      <c r="M786" s="2"/>
    </row>
    <row r="787" spans="4:13" ht="12.75">
      <c r="D787" s="2"/>
      <c r="E787" s="2"/>
      <c r="F787" s="2"/>
      <c r="G787" s="2"/>
      <c r="H787" s="2"/>
      <c r="I787" s="2"/>
      <c r="J787" s="2"/>
      <c r="L787" s="2"/>
      <c r="M787" s="2"/>
    </row>
    <row r="788" spans="4:13" ht="12.75">
      <c r="D788" s="2"/>
      <c r="E788" s="2"/>
      <c r="F788" s="2"/>
      <c r="G788" s="2"/>
      <c r="H788" s="2"/>
      <c r="I788" s="2"/>
      <c r="J788" s="2"/>
      <c r="L788" s="2"/>
      <c r="M788" s="2"/>
    </row>
    <row r="789" spans="4:13" ht="12.75">
      <c r="D789" s="2"/>
      <c r="E789" s="2"/>
      <c r="F789" s="2"/>
      <c r="G789" s="2"/>
      <c r="H789" s="2"/>
      <c r="I789" s="2"/>
      <c r="J789" s="2"/>
      <c r="L789" s="2"/>
      <c r="M789" s="2"/>
    </row>
    <row r="790" spans="4:13" ht="12.75">
      <c r="D790" s="2"/>
      <c r="E790" s="2"/>
      <c r="F790" s="2"/>
      <c r="G790" s="2"/>
      <c r="H790" s="2"/>
      <c r="I790" s="2"/>
      <c r="J790" s="2"/>
      <c r="L790" s="2"/>
      <c r="M790" s="2"/>
    </row>
    <row r="791" spans="4:13" ht="12.75">
      <c r="D791" s="2"/>
      <c r="E791" s="2"/>
      <c r="F791" s="2"/>
      <c r="G791" s="2"/>
      <c r="H791" s="2"/>
      <c r="I791" s="2"/>
      <c r="J791" s="2"/>
      <c r="L791" s="2"/>
      <c r="M791" s="2"/>
    </row>
    <row r="792" spans="4:13" ht="12.75">
      <c r="D792" s="2"/>
      <c r="E792" s="2"/>
      <c r="F792" s="2"/>
      <c r="G792" s="2"/>
      <c r="H792" s="2"/>
      <c r="I792" s="2"/>
      <c r="J792" s="2"/>
      <c r="L792" s="2"/>
      <c r="M792" s="2"/>
    </row>
    <row r="793" spans="4:13" ht="12.75">
      <c r="D793" s="2"/>
      <c r="E793" s="2"/>
      <c r="F793" s="2"/>
      <c r="G793" s="2"/>
      <c r="H793" s="2"/>
      <c r="I793" s="2"/>
      <c r="J793" s="2"/>
      <c r="L793" s="2"/>
      <c r="M793" s="2"/>
    </row>
    <row r="794" spans="4:13" ht="12.75">
      <c r="D794" s="2"/>
      <c r="E794" s="2"/>
      <c r="F794" s="2"/>
      <c r="G794" s="2"/>
      <c r="H794" s="2"/>
      <c r="I794" s="2"/>
      <c r="J794" s="2"/>
      <c r="L794" s="2"/>
      <c r="M794" s="2"/>
    </row>
    <row r="795" spans="4:13" ht="12.75">
      <c r="D795" s="2"/>
      <c r="E795" s="2"/>
      <c r="F795" s="2"/>
      <c r="G795" s="2"/>
      <c r="H795" s="2"/>
      <c r="I795" s="2"/>
      <c r="J795" s="2"/>
      <c r="L795" s="2"/>
      <c r="M795" s="2"/>
    </row>
    <row r="796" spans="4:13" ht="12.75">
      <c r="D796" s="2"/>
      <c r="E796" s="2"/>
      <c r="F796" s="2"/>
      <c r="G796" s="2"/>
      <c r="H796" s="2"/>
      <c r="I796" s="2"/>
      <c r="J796" s="2"/>
      <c r="L796" s="2"/>
      <c r="M796" s="2"/>
    </row>
    <row r="797" spans="4:13" ht="12.75">
      <c r="D797" s="2"/>
      <c r="E797" s="2"/>
      <c r="F797" s="2"/>
      <c r="G797" s="2"/>
      <c r="H797" s="2"/>
      <c r="I797" s="2"/>
      <c r="J797" s="2"/>
      <c r="L797" s="2"/>
      <c r="M797" s="2"/>
    </row>
    <row r="798" spans="4:13" ht="12.75">
      <c r="D798" s="2"/>
      <c r="E798" s="2"/>
      <c r="F798" s="2"/>
      <c r="G798" s="2"/>
      <c r="H798" s="2"/>
      <c r="I798" s="2"/>
      <c r="J798" s="2"/>
      <c r="L798" s="2"/>
      <c r="M798" s="2"/>
    </row>
    <row r="799" spans="4:13" ht="12.75">
      <c r="D799" s="2"/>
      <c r="E799" s="2"/>
      <c r="F799" s="2"/>
      <c r="G799" s="2"/>
      <c r="H799" s="2"/>
      <c r="I799" s="2"/>
      <c r="J799" s="2"/>
      <c r="L799" s="2"/>
      <c r="M799" s="2"/>
    </row>
    <row r="800" spans="4:13" ht="12.75">
      <c r="D800" s="2"/>
      <c r="E800" s="2"/>
      <c r="F800" s="2"/>
      <c r="G800" s="2"/>
      <c r="H800" s="2"/>
      <c r="I800" s="2"/>
      <c r="J800" s="2"/>
      <c r="L800" s="2"/>
      <c r="M800" s="2"/>
    </row>
    <row r="801" spans="4:13" ht="12.75">
      <c r="D801" s="2"/>
      <c r="E801" s="2"/>
      <c r="F801" s="2"/>
      <c r="G801" s="2"/>
      <c r="H801" s="2"/>
      <c r="I801" s="2"/>
      <c r="J801" s="2"/>
      <c r="L801" s="2"/>
      <c r="M801" s="2"/>
    </row>
    <row r="802" spans="4:13" ht="12.75">
      <c r="D802" s="2"/>
      <c r="E802" s="2"/>
      <c r="F802" s="2"/>
      <c r="G802" s="2"/>
      <c r="H802" s="2"/>
      <c r="I802" s="2"/>
      <c r="J802" s="2"/>
      <c r="L802" s="2"/>
      <c r="M802" s="2"/>
    </row>
    <row r="803" spans="4:13" ht="12.75">
      <c r="D803" s="2"/>
      <c r="E803" s="2"/>
      <c r="F803" s="2"/>
      <c r="G803" s="2"/>
      <c r="H803" s="2"/>
      <c r="I803" s="2"/>
      <c r="J803" s="2"/>
      <c r="L803" s="2"/>
      <c r="M803" s="2"/>
    </row>
    <row r="804" spans="4:13" ht="12.75">
      <c r="D804" s="2"/>
      <c r="E804" s="2"/>
      <c r="F804" s="2"/>
      <c r="G804" s="2"/>
      <c r="H804" s="2"/>
      <c r="I804" s="2"/>
      <c r="J804" s="2"/>
      <c r="L804" s="2"/>
      <c r="M804" s="2"/>
    </row>
    <row r="805" spans="4:13" ht="12.75">
      <c r="D805" s="2"/>
      <c r="E805" s="2"/>
      <c r="F805" s="2"/>
      <c r="G805" s="2"/>
      <c r="H805" s="2"/>
      <c r="I805" s="2"/>
      <c r="J805" s="2"/>
      <c r="L805" s="2"/>
      <c r="M805" s="2"/>
    </row>
    <row r="806" spans="4:13" ht="12.75">
      <c r="D806" s="2"/>
      <c r="E806" s="2"/>
      <c r="F806" s="2"/>
      <c r="G806" s="2"/>
      <c r="H806" s="2"/>
      <c r="I806" s="2"/>
      <c r="J806" s="2"/>
      <c r="L806" s="2"/>
      <c r="M806" s="2"/>
    </row>
    <row r="807" spans="4:13" ht="12.75">
      <c r="D807" s="2"/>
      <c r="E807" s="2"/>
      <c r="F807" s="2"/>
      <c r="G807" s="2"/>
      <c r="H807" s="2"/>
      <c r="I807" s="2"/>
      <c r="J807" s="2"/>
      <c r="L807" s="2"/>
      <c r="M807" s="2"/>
    </row>
    <row r="808" spans="4:13" ht="12.75">
      <c r="D808" s="2"/>
      <c r="E808" s="2"/>
      <c r="F808" s="2"/>
      <c r="G808" s="2"/>
      <c r="H808" s="2"/>
      <c r="I808" s="2"/>
      <c r="J808" s="2"/>
      <c r="L808" s="2"/>
      <c r="M808" s="2"/>
    </row>
    <row r="809" spans="4:13" ht="12.75">
      <c r="D809" s="2"/>
      <c r="E809" s="2"/>
      <c r="F809" s="2"/>
      <c r="G809" s="2"/>
      <c r="H809" s="2"/>
      <c r="I809" s="2"/>
      <c r="J809" s="2"/>
      <c r="L809" s="2"/>
      <c r="M809" s="2"/>
    </row>
    <row r="810" spans="4:13" ht="12.75">
      <c r="D810" s="2"/>
      <c r="E810" s="2"/>
      <c r="F810" s="2"/>
      <c r="G810" s="2"/>
      <c r="H810" s="2"/>
      <c r="I810" s="2"/>
      <c r="J810" s="2"/>
      <c r="L810" s="2"/>
      <c r="M810" s="2"/>
    </row>
    <row r="811" spans="4:13" ht="12.75">
      <c r="D811" s="2"/>
      <c r="E811" s="2"/>
      <c r="F811" s="2"/>
      <c r="G811" s="2"/>
      <c r="H811" s="2"/>
      <c r="I811" s="2"/>
      <c r="J811" s="2"/>
      <c r="L811" s="2"/>
      <c r="M811" s="2"/>
    </row>
    <row r="812" spans="4:13" ht="12.75">
      <c r="D812" s="2"/>
      <c r="E812" s="2"/>
      <c r="F812" s="2"/>
      <c r="G812" s="2"/>
      <c r="H812" s="2"/>
      <c r="I812" s="2"/>
      <c r="J812" s="2"/>
      <c r="L812" s="2"/>
      <c r="M812" s="2"/>
    </row>
    <row r="813" spans="4:13" ht="12.75">
      <c r="D813" s="2"/>
      <c r="E813" s="2"/>
      <c r="F813" s="2"/>
      <c r="G813" s="2"/>
      <c r="H813" s="2"/>
      <c r="I813" s="2"/>
      <c r="J813" s="2"/>
      <c r="L813" s="2"/>
      <c r="M813" s="2"/>
    </row>
    <row r="814" spans="4:13" ht="12.75">
      <c r="D814" s="2"/>
      <c r="E814" s="2"/>
      <c r="F814" s="2"/>
      <c r="G814" s="2"/>
      <c r="H814" s="2"/>
      <c r="I814" s="2"/>
      <c r="J814" s="2"/>
      <c r="L814" s="2"/>
      <c r="M814" s="2"/>
    </row>
    <row r="815" spans="4:13" ht="12.75">
      <c r="D815" s="2"/>
      <c r="E815" s="2"/>
      <c r="F815" s="2"/>
      <c r="G815" s="2"/>
      <c r="H815" s="2"/>
      <c r="I815" s="2"/>
      <c r="J815" s="2"/>
      <c r="L815" s="2"/>
      <c r="M815" s="2"/>
    </row>
    <row r="816" spans="4:13" ht="12.75">
      <c r="D816" s="2"/>
      <c r="E816" s="2"/>
      <c r="F816" s="2"/>
      <c r="G816" s="2"/>
      <c r="H816" s="2"/>
      <c r="I816" s="2"/>
      <c r="J816" s="2"/>
      <c r="L816" s="2"/>
      <c r="M816" s="2"/>
    </row>
    <row r="817" spans="4:13" ht="12.75">
      <c r="D817" s="2"/>
      <c r="E817" s="2"/>
      <c r="F817" s="2"/>
      <c r="G817" s="2"/>
      <c r="H817" s="2"/>
      <c r="I817" s="2"/>
      <c r="J817" s="2"/>
      <c r="L817" s="2"/>
      <c r="M817" s="2"/>
    </row>
    <row r="818" spans="4:13" ht="12.75">
      <c r="D818" s="2"/>
      <c r="E818" s="2"/>
      <c r="F818" s="2"/>
      <c r="G818" s="2"/>
      <c r="H818" s="2"/>
      <c r="I818" s="2"/>
      <c r="J818" s="2"/>
      <c r="L818" s="2"/>
      <c r="M818" s="2"/>
    </row>
    <row r="819" spans="4:13" ht="12.75">
      <c r="D819" s="2"/>
      <c r="E819" s="2"/>
      <c r="F819" s="2"/>
      <c r="G819" s="2"/>
      <c r="H819" s="2"/>
      <c r="I819" s="2"/>
      <c r="J819" s="2"/>
      <c r="L819" s="2"/>
      <c r="M819" s="2"/>
    </row>
    <row r="820" spans="4:13" ht="12.75">
      <c r="D820" s="2"/>
      <c r="E820" s="2"/>
      <c r="F820" s="2"/>
      <c r="G820" s="2"/>
      <c r="H820" s="2"/>
      <c r="I820" s="2"/>
      <c r="J820" s="2"/>
      <c r="L820" s="2"/>
      <c r="M820" s="2"/>
    </row>
    <row r="821" spans="4:13" ht="12.75">
      <c r="D821" s="2"/>
      <c r="E821" s="2"/>
      <c r="F821" s="2"/>
      <c r="G821" s="2"/>
      <c r="H821" s="2"/>
      <c r="I821" s="2"/>
      <c r="J821" s="2"/>
      <c r="L821" s="2"/>
      <c r="M821" s="2"/>
    </row>
    <row r="822" spans="4:13" ht="12.75">
      <c r="D822" s="2"/>
      <c r="E822" s="2"/>
      <c r="F822" s="2"/>
      <c r="G822" s="2"/>
      <c r="H822" s="2"/>
      <c r="I822" s="2"/>
      <c r="J822" s="2"/>
      <c r="L822" s="2"/>
      <c r="M822" s="2"/>
    </row>
    <row r="823" spans="4:13" ht="12.75">
      <c r="D823" s="2"/>
      <c r="E823" s="2"/>
      <c r="F823" s="2"/>
      <c r="G823" s="2"/>
      <c r="H823" s="2"/>
      <c r="I823" s="2"/>
      <c r="J823" s="2"/>
      <c r="L823" s="2"/>
      <c r="M823" s="2"/>
    </row>
    <row r="824" spans="4:13" ht="12.75">
      <c r="D824" s="2"/>
      <c r="E824" s="2"/>
      <c r="F824" s="2"/>
      <c r="G824" s="2"/>
      <c r="H824" s="2"/>
      <c r="I824" s="2"/>
      <c r="J824" s="2"/>
      <c r="L824" s="2"/>
      <c r="M824" s="2"/>
    </row>
    <row r="825" spans="4:13" ht="12.75">
      <c r="D825" s="2"/>
      <c r="E825" s="2"/>
      <c r="F825" s="2"/>
      <c r="G825" s="2"/>
      <c r="H825" s="2"/>
      <c r="I825" s="2"/>
      <c r="J825" s="2"/>
      <c r="L825" s="2"/>
      <c r="M825" s="2"/>
    </row>
    <row r="826" spans="4:13" ht="12.75">
      <c r="D826" s="2"/>
      <c r="E826" s="2"/>
      <c r="F826" s="2"/>
      <c r="G826" s="2"/>
      <c r="H826" s="2"/>
      <c r="I826" s="2"/>
      <c r="J826" s="2"/>
      <c r="L826" s="2"/>
      <c r="M826" s="2"/>
    </row>
    <row r="827" spans="4:13" ht="12.75">
      <c r="D827" s="2"/>
      <c r="E827" s="2"/>
      <c r="F827" s="2"/>
      <c r="G827" s="2"/>
      <c r="H827" s="2"/>
      <c r="I827" s="2"/>
      <c r="J827" s="2"/>
      <c r="L827" s="2"/>
      <c r="M827" s="2"/>
    </row>
    <row r="828" spans="4:13" ht="12.75">
      <c r="D828" s="2"/>
      <c r="E828" s="2"/>
      <c r="F828" s="2"/>
      <c r="G828" s="2"/>
      <c r="H828" s="2"/>
      <c r="I828" s="2"/>
      <c r="J828" s="2"/>
      <c r="L828" s="2"/>
      <c r="M828" s="2"/>
    </row>
    <row r="829" spans="4:13" ht="12.75">
      <c r="D829" s="2"/>
      <c r="E829" s="2"/>
      <c r="F829" s="2"/>
      <c r="G829" s="2"/>
      <c r="H829" s="2"/>
      <c r="I829" s="2"/>
      <c r="J829" s="2"/>
      <c r="L829" s="2"/>
      <c r="M829" s="2"/>
    </row>
    <row r="830" spans="4:13" ht="12.75">
      <c r="D830" s="2"/>
      <c r="E830" s="2"/>
      <c r="F830" s="2"/>
      <c r="G830" s="2"/>
      <c r="H830" s="2"/>
      <c r="I830" s="2"/>
      <c r="J830" s="2"/>
      <c r="L830" s="2"/>
      <c r="M830" s="2"/>
    </row>
    <row r="831" spans="4:13" ht="12.75">
      <c r="D831" s="2"/>
      <c r="E831" s="2"/>
      <c r="F831" s="2"/>
      <c r="G831" s="2"/>
      <c r="H831" s="2"/>
      <c r="I831" s="2"/>
      <c r="J831" s="2"/>
      <c r="L831" s="2"/>
      <c r="M831" s="2"/>
    </row>
    <row r="832" spans="4:13" ht="12.75">
      <c r="D832" s="2"/>
      <c r="E832" s="2"/>
      <c r="F832" s="2"/>
      <c r="G832" s="2"/>
      <c r="H832" s="2"/>
      <c r="I832" s="2"/>
      <c r="J832" s="2"/>
      <c r="L832" s="2"/>
      <c r="M832" s="2"/>
    </row>
    <row r="833" spans="4:13" ht="12.75">
      <c r="D833" s="2"/>
      <c r="E833" s="2"/>
      <c r="F833" s="2"/>
      <c r="G833" s="2"/>
      <c r="H833" s="2"/>
      <c r="I833" s="2"/>
      <c r="J833" s="2"/>
      <c r="L833" s="2"/>
      <c r="M833" s="2"/>
    </row>
    <row r="834" spans="4:13" ht="12.75">
      <c r="D834" s="2"/>
      <c r="E834" s="2"/>
      <c r="F834" s="2"/>
      <c r="G834" s="2"/>
      <c r="H834" s="2"/>
      <c r="I834" s="2"/>
      <c r="J834" s="2"/>
      <c r="L834" s="2"/>
      <c r="M834" s="2"/>
    </row>
    <row r="835" spans="4:13" ht="12.75">
      <c r="D835" s="2"/>
      <c r="E835" s="2"/>
      <c r="F835" s="2"/>
      <c r="G835" s="2"/>
      <c r="H835" s="2"/>
      <c r="I835" s="2"/>
      <c r="J835" s="2"/>
      <c r="L835" s="2"/>
      <c r="M835" s="2"/>
    </row>
    <row r="836" spans="4:13" ht="12.75">
      <c r="D836" s="2"/>
      <c r="E836" s="2"/>
      <c r="F836" s="2"/>
      <c r="G836" s="2"/>
      <c r="H836" s="2"/>
      <c r="I836" s="2"/>
      <c r="J836" s="2"/>
      <c r="L836" s="2"/>
      <c r="M836" s="2"/>
    </row>
    <row r="837" spans="4:13" ht="12.75">
      <c r="D837" s="2"/>
      <c r="E837" s="2"/>
      <c r="F837" s="2"/>
      <c r="G837" s="2"/>
      <c r="H837" s="2"/>
      <c r="I837" s="2"/>
      <c r="J837" s="2"/>
      <c r="L837" s="2"/>
      <c r="M837" s="2"/>
    </row>
    <row r="838" spans="4:13" ht="12.75">
      <c r="D838" s="2"/>
      <c r="E838" s="2"/>
      <c r="F838" s="2"/>
      <c r="G838" s="2"/>
      <c r="H838" s="2"/>
      <c r="I838" s="2"/>
      <c r="J838" s="2"/>
      <c r="L838" s="2"/>
      <c r="M838" s="2"/>
    </row>
    <row r="839" spans="4:13" ht="12.75">
      <c r="D839" s="2"/>
      <c r="E839" s="2"/>
      <c r="F839" s="2"/>
      <c r="G839" s="2"/>
      <c r="H839" s="2"/>
      <c r="I839" s="2"/>
      <c r="J839" s="2"/>
      <c r="L839" s="2"/>
      <c r="M839" s="2"/>
    </row>
    <row r="840" spans="4:13" ht="12.75">
      <c r="D840" s="2"/>
      <c r="E840" s="2"/>
      <c r="F840" s="2"/>
      <c r="G840" s="2"/>
      <c r="H840" s="2"/>
      <c r="I840" s="2"/>
      <c r="J840" s="2"/>
      <c r="L840" s="2"/>
      <c r="M840" s="2"/>
    </row>
    <row r="841" spans="4:13" ht="12.75">
      <c r="D841" s="2"/>
      <c r="E841" s="2"/>
      <c r="F841" s="2"/>
      <c r="G841" s="2"/>
      <c r="H841" s="2"/>
      <c r="I841" s="2"/>
      <c r="J841" s="2"/>
      <c r="L841" s="2"/>
      <c r="M841" s="2"/>
    </row>
    <row r="842" spans="4:13" ht="12.75">
      <c r="D842" s="2"/>
      <c r="E842" s="2"/>
      <c r="F842" s="2"/>
      <c r="G842" s="2"/>
      <c r="H842" s="2"/>
      <c r="I842" s="2"/>
      <c r="J842" s="2"/>
      <c r="L842" s="2"/>
      <c r="M842" s="2"/>
    </row>
    <row r="843" spans="4:13" ht="12.75">
      <c r="D843" s="2"/>
      <c r="E843" s="2"/>
      <c r="F843" s="2"/>
      <c r="G843" s="2"/>
      <c r="H843" s="2"/>
      <c r="I843" s="2"/>
      <c r="J843" s="2"/>
      <c r="L843" s="2"/>
      <c r="M843" s="2"/>
    </row>
    <row r="844" spans="4:13" ht="12.75">
      <c r="D844" s="2"/>
      <c r="E844" s="2"/>
      <c r="F844" s="2"/>
      <c r="G844" s="2"/>
      <c r="H844" s="2"/>
      <c r="I844" s="2"/>
      <c r="J844" s="2"/>
      <c r="L844" s="2"/>
      <c r="M844" s="2"/>
    </row>
    <row r="845" spans="4:13" ht="12.75">
      <c r="D845" s="2"/>
      <c r="E845" s="2"/>
      <c r="F845" s="2"/>
      <c r="G845" s="2"/>
      <c r="H845" s="2"/>
      <c r="I845" s="2"/>
      <c r="J845" s="2"/>
      <c r="L845" s="2"/>
      <c r="M845" s="2"/>
    </row>
    <row r="846" spans="4:13" ht="12.75">
      <c r="D846" s="2"/>
      <c r="E846" s="2"/>
      <c r="F846" s="2"/>
      <c r="G846" s="2"/>
      <c r="H846" s="2"/>
      <c r="I846" s="2"/>
      <c r="J846" s="2"/>
      <c r="L846" s="2"/>
      <c r="M846" s="2"/>
    </row>
    <row r="847" spans="4:13" ht="12.75">
      <c r="D847" s="2"/>
      <c r="E847" s="2"/>
      <c r="F847" s="2"/>
      <c r="G847" s="2"/>
      <c r="H847" s="2"/>
      <c r="I847" s="2"/>
      <c r="J847" s="2"/>
      <c r="L847" s="2"/>
      <c r="M847" s="2"/>
    </row>
    <row r="848" spans="4:13" ht="12.75">
      <c r="D848" s="2"/>
      <c r="E848" s="2"/>
      <c r="F848" s="2"/>
      <c r="G848" s="2"/>
      <c r="H848" s="2"/>
      <c r="I848" s="2"/>
      <c r="J848" s="2"/>
      <c r="L848" s="2"/>
      <c r="M848" s="2"/>
    </row>
    <row r="849" spans="4:13" ht="12.75">
      <c r="D849" s="2"/>
      <c r="E849" s="2"/>
      <c r="F849" s="2"/>
      <c r="G849" s="2"/>
      <c r="H849" s="2"/>
      <c r="I849" s="2"/>
      <c r="J849" s="2"/>
      <c r="L849" s="2"/>
      <c r="M849" s="2"/>
    </row>
    <row r="850" spans="4:13" ht="12.75">
      <c r="D850" s="2"/>
      <c r="E850" s="2"/>
      <c r="F850" s="2"/>
      <c r="G850" s="2"/>
      <c r="H850" s="2"/>
      <c r="I850" s="2"/>
      <c r="J850" s="2"/>
      <c r="L850" s="2"/>
      <c r="M850" s="2"/>
    </row>
    <row r="851" spans="4:13" ht="12.75">
      <c r="D851" s="2"/>
      <c r="E851" s="2"/>
      <c r="F851" s="2"/>
      <c r="G851" s="2"/>
      <c r="H851" s="2"/>
      <c r="I851" s="2"/>
      <c r="J851" s="2"/>
      <c r="L851" s="2"/>
      <c r="M851" s="2"/>
    </row>
    <row r="852" spans="4:13" ht="12.75">
      <c r="D852" s="2"/>
      <c r="E852" s="2"/>
      <c r="F852" s="2"/>
      <c r="G852" s="2"/>
      <c r="H852" s="2"/>
      <c r="I852" s="2"/>
      <c r="J852" s="2"/>
      <c r="L852" s="2"/>
      <c r="M852" s="2"/>
    </row>
    <row r="853" spans="4:13" ht="12.75">
      <c r="D853" s="2"/>
      <c r="E853" s="2"/>
      <c r="F853" s="2"/>
      <c r="G853" s="2"/>
      <c r="H853" s="2"/>
      <c r="I853" s="2"/>
      <c r="J853" s="2"/>
      <c r="L853" s="2"/>
      <c r="M853" s="2"/>
    </row>
    <row r="854" spans="4:13" ht="12.75">
      <c r="D854" s="2"/>
      <c r="E854" s="2"/>
      <c r="F854" s="2"/>
      <c r="G854" s="2"/>
      <c r="H854" s="2"/>
      <c r="I854" s="2"/>
      <c r="J854" s="2"/>
      <c r="L854" s="2"/>
      <c r="M854" s="2"/>
    </row>
    <row r="855" spans="4:13" ht="12.75">
      <c r="D855" s="2"/>
      <c r="E855" s="2"/>
      <c r="F855" s="2"/>
      <c r="G855" s="2"/>
      <c r="H855" s="2"/>
      <c r="I855" s="2"/>
      <c r="J855" s="2"/>
      <c r="L855" s="2"/>
      <c r="M855" s="2"/>
    </row>
    <row r="856" spans="4:13" ht="12.75">
      <c r="D856" s="2"/>
      <c r="E856" s="2"/>
      <c r="F856" s="2"/>
      <c r="G856" s="2"/>
      <c r="H856" s="2"/>
      <c r="I856" s="2"/>
      <c r="J856" s="2"/>
      <c r="L856" s="2"/>
      <c r="M856" s="2"/>
    </row>
    <row r="857" spans="4:13" ht="12.75">
      <c r="D857" s="2"/>
      <c r="E857" s="2"/>
      <c r="F857" s="2"/>
      <c r="G857" s="2"/>
      <c r="H857" s="2"/>
      <c r="I857" s="2"/>
      <c r="J857" s="2"/>
      <c r="L857" s="2"/>
      <c r="M857" s="2"/>
    </row>
    <row r="858" spans="4:13" ht="12.75">
      <c r="D858" s="2"/>
      <c r="E858" s="2"/>
      <c r="F858" s="2"/>
      <c r="G858" s="2"/>
      <c r="H858" s="2"/>
      <c r="I858" s="2"/>
      <c r="J858" s="2"/>
      <c r="L858" s="2"/>
      <c r="M858" s="2"/>
    </row>
    <row r="859" spans="4:13" ht="12.75">
      <c r="D859" s="2"/>
      <c r="E859" s="2"/>
      <c r="F859" s="2"/>
      <c r="G859" s="2"/>
      <c r="H859" s="2"/>
      <c r="I859" s="2"/>
      <c r="J859" s="2"/>
      <c r="L859" s="2"/>
      <c r="M859" s="2"/>
    </row>
    <row r="860" spans="4:13" ht="12.75">
      <c r="D860" s="2"/>
      <c r="E860" s="2"/>
      <c r="F860" s="2"/>
      <c r="G860" s="2"/>
      <c r="H860" s="2"/>
      <c r="I860" s="2"/>
      <c r="J860" s="2"/>
      <c r="L860" s="2"/>
      <c r="M860" s="2"/>
    </row>
    <row r="861" spans="4:13" ht="12.75">
      <c r="D861" s="2"/>
      <c r="E861" s="2"/>
      <c r="F861" s="2"/>
      <c r="G861" s="2"/>
      <c r="H861" s="2"/>
      <c r="I861" s="2"/>
      <c r="J861" s="2"/>
      <c r="L861" s="2"/>
      <c r="M861" s="2"/>
    </row>
    <row r="862" spans="4:13" ht="12.75">
      <c r="D862" s="2"/>
      <c r="E862" s="2"/>
      <c r="F862" s="2"/>
      <c r="G862" s="2"/>
      <c r="H862" s="2"/>
      <c r="I862" s="2"/>
      <c r="J862" s="2"/>
      <c r="L862" s="2"/>
      <c r="M862" s="2"/>
    </row>
    <row r="863" spans="4:13" ht="12.75">
      <c r="D863" s="2"/>
      <c r="E863" s="2"/>
      <c r="F863" s="2"/>
      <c r="G863" s="2"/>
      <c r="H863" s="2"/>
      <c r="I863" s="2"/>
      <c r="J863" s="2"/>
      <c r="L863" s="2"/>
      <c r="M863" s="2"/>
    </row>
    <row r="864" spans="4:13" ht="12.75">
      <c r="D864" s="2"/>
      <c r="E864" s="2"/>
      <c r="F864" s="2"/>
      <c r="G864" s="2"/>
      <c r="H864" s="2"/>
      <c r="I864" s="2"/>
      <c r="J864" s="2"/>
      <c r="L864" s="2"/>
      <c r="M864" s="2"/>
    </row>
    <row r="865" spans="4:13" ht="12.75">
      <c r="D865" s="2"/>
      <c r="E865" s="2"/>
      <c r="F865" s="2"/>
      <c r="G865" s="2"/>
      <c r="H865" s="2"/>
      <c r="I865" s="2"/>
      <c r="J865" s="2"/>
      <c r="L865" s="2"/>
      <c r="M865" s="2"/>
    </row>
    <row r="866" spans="4:13" ht="12.75">
      <c r="D866" s="2"/>
      <c r="E866" s="2"/>
      <c r="F866" s="2"/>
      <c r="G866" s="2"/>
      <c r="H866" s="2"/>
      <c r="I866" s="2"/>
      <c r="J866" s="2"/>
      <c r="L866" s="2"/>
      <c r="M866" s="2"/>
    </row>
    <row r="867" spans="4:13" ht="12.75">
      <c r="D867" s="2"/>
      <c r="E867" s="2"/>
      <c r="F867" s="2"/>
      <c r="G867" s="2"/>
      <c r="H867" s="2"/>
      <c r="I867" s="2"/>
      <c r="J867" s="2"/>
      <c r="L867" s="2"/>
      <c r="M867" s="2"/>
    </row>
    <row r="868" spans="4:13" ht="12.75">
      <c r="D868" s="2"/>
      <c r="E868" s="2"/>
      <c r="F868" s="2"/>
      <c r="G868" s="2"/>
      <c r="H868" s="2"/>
      <c r="I868" s="2"/>
      <c r="J868" s="2"/>
      <c r="L868" s="2"/>
      <c r="M868" s="2"/>
    </row>
    <row r="869" spans="4:13" ht="12.75">
      <c r="D869" s="2"/>
      <c r="E869" s="2"/>
      <c r="F869" s="2"/>
      <c r="G869" s="2"/>
      <c r="H869" s="2"/>
      <c r="I869" s="2"/>
      <c r="J869" s="2"/>
      <c r="L869" s="2"/>
      <c r="M869" s="2"/>
    </row>
    <row r="870" spans="4:13" ht="12.75">
      <c r="D870" s="2"/>
      <c r="E870" s="2"/>
      <c r="F870" s="2"/>
      <c r="G870" s="2"/>
      <c r="H870" s="2"/>
      <c r="I870" s="2"/>
      <c r="J870" s="2"/>
      <c r="L870" s="2"/>
      <c r="M870" s="2"/>
    </row>
    <row r="871" spans="4:13" ht="12.75">
      <c r="D871" s="2"/>
      <c r="E871" s="2"/>
      <c r="F871" s="2"/>
      <c r="G871" s="2"/>
      <c r="H871" s="2"/>
      <c r="I871" s="2"/>
      <c r="J871" s="2"/>
      <c r="L871" s="2"/>
      <c r="M871" s="2"/>
    </row>
    <row r="872" spans="4:13" ht="12.75">
      <c r="D872" s="2"/>
      <c r="E872" s="2"/>
      <c r="F872" s="2"/>
      <c r="G872" s="2"/>
      <c r="H872" s="2"/>
      <c r="I872" s="2"/>
      <c r="J872" s="2"/>
      <c r="L872" s="2"/>
      <c r="M872" s="2"/>
    </row>
    <row r="873" spans="4:13" ht="12.75">
      <c r="D873" s="2"/>
      <c r="E873" s="2"/>
      <c r="F873" s="2"/>
      <c r="G873" s="2"/>
      <c r="H873" s="2"/>
      <c r="I873" s="2"/>
      <c r="J873" s="2"/>
      <c r="L873" s="2"/>
      <c r="M873" s="2"/>
    </row>
    <row r="874" spans="4:13" ht="12.75">
      <c r="D874" s="2"/>
      <c r="E874" s="2"/>
      <c r="F874" s="2"/>
      <c r="G874" s="2"/>
      <c r="H874" s="2"/>
      <c r="I874" s="2"/>
      <c r="J874" s="2"/>
      <c r="L874" s="2"/>
      <c r="M874" s="2"/>
    </row>
    <row r="875" spans="4:13" ht="12.75">
      <c r="D875" s="2"/>
      <c r="E875" s="2"/>
      <c r="F875" s="2"/>
      <c r="G875" s="2"/>
      <c r="H875" s="2"/>
      <c r="I875" s="2"/>
      <c r="J875" s="2"/>
      <c r="L875" s="2"/>
      <c r="M875" s="2"/>
    </row>
    <row r="876" spans="4:13" ht="12.75">
      <c r="D876" s="2"/>
      <c r="E876" s="2"/>
      <c r="F876" s="2"/>
      <c r="G876" s="2"/>
      <c r="H876" s="2"/>
      <c r="I876" s="2"/>
      <c r="J876" s="2"/>
      <c r="L876" s="2"/>
      <c r="M876" s="2"/>
    </row>
    <row r="877" spans="4:13" ht="12.75">
      <c r="D877" s="2"/>
      <c r="E877" s="2"/>
      <c r="F877" s="2"/>
      <c r="G877" s="2"/>
      <c r="H877" s="2"/>
      <c r="I877" s="2"/>
      <c r="J877" s="2"/>
      <c r="L877" s="2"/>
      <c r="M877" s="2"/>
    </row>
    <row r="878" spans="4:13" ht="12.75">
      <c r="D878" s="2"/>
      <c r="E878" s="2"/>
      <c r="F878" s="2"/>
      <c r="G878" s="2"/>
      <c r="H878" s="2"/>
      <c r="I878" s="2"/>
      <c r="J878" s="2"/>
      <c r="L878" s="2"/>
      <c r="M878" s="2"/>
    </row>
    <row r="879" spans="4:13" ht="12.75">
      <c r="D879" s="2"/>
      <c r="E879" s="2"/>
      <c r="F879" s="2"/>
      <c r="G879" s="2"/>
      <c r="H879" s="2"/>
      <c r="I879" s="2"/>
      <c r="J879" s="2"/>
      <c r="L879" s="2"/>
      <c r="M879" s="2"/>
    </row>
    <row r="880" spans="4:13" ht="12.75">
      <c r="D880" s="2"/>
      <c r="E880" s="2"/>
      <c r="F880" s="2"/>
      <c r="G880" s="2"/>
      <c r="H880" s="2"/>
      <c r="I880" s="2"/>
      <c r="J880" s="2"/>
      <c r="L880" s="2"/>
      <c r="M880" s="2"/>
    </row>
    <row r="881" spans="4:13" ht="12.75">
      <c r="D881" s="2"/>
      <c r="E881" s="2"/>
      <c r="F881" s="2"/>
      <c r="G881" s="2"/>
      <c r="H881" s="2"/>
      <c r="I881" s="2"/>
      <c r="J881" s="2"/>
      <c r="L881" s="2"/>
      <c r="M881" s="2"/>
    </row>
    <row r="882" spans="4:13" ht="12.75">
      <c r="D882" s="2"/>
      <c r="E882" s="2"/>
      <c r="F882" s="2"/>
      <c r="G882" s="2"/>
      <c r="H882" s="2"/>
      <c r="I882" s="2"/>
      <c r="J882" s="2"/>
      <c r="L882" s="2"/>
      <c r="M882" s="2"/>
    </row>
    <row r="883" spans="4:13" ht="12.75">
      <c r="D883" s="2"/>
      <c r="E883" s="2"/>
      <c r="F883" s="2"/>
      <c r="G883" s="2"/>
      <c r="H883" s="2"/>
      <c r="I883" s="2"/>
      <c r="J883" s="2"/>
      <c r="L883" s="2"/>
      <c r="M883" s="2"/>
    </row>
    <row r="884" spans="4:13" ht="12.75">
      <c r="D884" s="2"/>
      <c r="E884" s="2"/>
      <c r="F884" s="2"/>
      <c r="G884" s="2"/>
      <c r="H884" s="2"/>
      <c r="I884" s="2"/>
      <c r="J884" s="2"/>
      <c r="L884" s="2"/>
      <c r="M884" s="2"/>
    </row>
    <row r="885" spans="4:13" ht="12.75">
      <c r="D885" s="2"/>
      <c r="E885" s="2"/>
      <c r="F885" s="2"/>
      <c r="G885" s="2"/>
      <c r="H885" s="2"/>
      <c r="I885" s="2"/>
      <c r="J885" s="2"/>
      <c r="L885" s="2"/>
      <c r="M885" s="2"/>
    </row>
    <row r="886" spans="4:13" ht="12.75">
      <c r="D886" s="2"/>
      <c r="E886" s="2"/>
      <c r="F886" s="2"/>
      <c r="G886" s="2"/>
      <c r="H886" s="2"/>
      <c r="I886" s="2"/>
      <c r="J886" s="2"/>
      <c r="L886" s="2"/>
      <c r="M886" s="2"/>
    </row>
    <row r="887" spans="4:13" ht="12.75">
      <c r="D887" s="2"/>
      <c r="E887" s="2"/>
      <c r="F887" s="2"/>
      <c r="G887" s="2"/>
      <c r="H887" s="2"/>
      <c r="I887" s="2"/>
      <c r="J887" s="2"/>
      <c r="L887" s="2"/>
      <c r="M887" s="2"/>
    </row>
    <row r="888" spans="4:13" ht="12.75">
      <c r="D888" s="2"/>
      <c r="E888" s="2"/>
      <c r="F888" s="2"/>
      <c r="G888" s="2"/>
      <c r="H888" s="2"/>
      <c r="I888" s="2"/>
      <c r="J888" s="2"/>
      <c r="L888" s="2"/>
      <c r="M888" s="2"/>
    </row>
    <row r="889" spans="4:13" ht="12.75">
      <c r="D889" s="2"/>
      <c r="E889" s="2"/>
      <c r="F889" s="2"/>
      <c r="G889" s="2"/>
      <c r="H889" s="2"/>
      <c r="I889" s="2"/>
      <c r="J889" s="2"/>
      <c r="L889" s="2"/>
      <c r="M889" s="2"/>
    </row>
    <row r="890" spans="4:13" ht="12.75">
      <c r="D890" s="2"/>
      <c r="E890" s="2"/>
      <c r="F890" s="2"/>
      <c r="G890" s="2"/>
      <c r="H890" s="2"/>
      <c r="I890" s="2"/>
      <c r="J890" s="2"/>
      <c r="L890" s="2"/>
      <c r="M890" s="2"/>
    </row>
    <row r="891" spans="4:13" ht="12.75">
      <c r="D891" s="2"/>
      <c r="E891" s="2"/>
      <c r="F891" s="2"/>
      <c r="G891" s="2"/>
      <c r="H891" s="2"/>
      <c r="I891" s="2"/>
      <c r="J891" s="2"/>
      <c r="L891" s="2"/>
      <c r="M891" s="2"/>
    </row>
    <row r="892" spans="4:13" ht="12.75">
      <c r="D892" s="2"/>
      <c r="E892" s="2"/>
      <c r="F892" s="2"/>
      <c r="G892" s="2"/>
      <c r="H892" s="2"/>
      <c r="I892" s="2"/>
      <c r="J892" s="2"/>
      <c r="L892" s="2"/>
      <c r="M892" s="2"/>
    </row>
    <row r="893" spans="4:13" ht="12.75">
      <c r="D893" s="2"/>
      <c r="E893" s="2"/>
      <c r="F893" s="2"/>
      <c r="G893" s="2"/>
      <c r="H893" s="2"/>
      <c r="I893" s="2"/>
      <c r="J893" s="2"/>
      <c r="L893" s="2"/>
      <c r="M893" s="2"/>
    </row>
    <row r="894" spans="4:13" ht="12.75">
      <c r="D894" s="2"/>
      <c r="E894" s="2"/>
      <c r="F894" s="2"/>
      <c r="G894" s="2"/>
      <c r="H894" s="2"/>
      <c r="I894" s="2"/>
      <c r="J894" s="2"/>
      <c r="L894" s="2"/>
      <c r="M894" s="2"/>
    </row>
    <row r="895" spans="4:13" ht="12.75">
      <c r="D895" s="2"/>
      <c r="E895" s="2"/>
      <c r="F895" s="2"/>
      <c r="G895" s="2"/>
      <c r="H895" s="2"/>
      <c r="I895" s="2"/>
      <c r="J895" s="2"/>
      <c r="L895" s="2"/>
      <c r="M895" s="2"/>
    </row>
    <row r="896" spans="4:13" ht="12.75">
      <c r="D896" s="2"/>
      <c r="E896" s="2"/>
      <c r="F896" s="2"/>
      <c r="G896" s="2"/>
      <c r="H896" s="2"/>
      <c r="I896" s="2"/>
      <c r="J896" s="2"/>
      <c r="L896" s="2"/>
      <c r="M896" s="2"/>
    </row>
    <row r="897" spans="4:13" ht="12.75">
      <c r="D897" s="2"/>
      <c r="E897" s="2"/>
      <c r="F897" s="2"/>
      <c r="G897" s="2"/>
      <c r="H897" s="2"/>
      <c r="I897" s="2"/>
      <c r="J897" s="2"/>
      <c r="L897" s="2"/>
      <c r="M897" s="2"/>
    </row>
    <row r="898" spans="4:13" ht="12.75">
      <c r="D898" s="2"/>
      <c r="E898" s="2"/>
      <c r="F898" s="2"/>
      <c r="G898" s="2"/>
      <c r="H898" s="2"/>
      <c r="I898" s="2"/>
      <c r="J898" s="2"/>
      <c r="L898" s="2"/>
      <c r="M898" s="2"/>
    </row>
    <row r="899" spans="4:13" ht="12.75">
      <c r="D899" s="2"/>
      <c r="E899" s="2"/>
      <c r="F899" s="2"/>
      <c r="G899" s="2"/>
      <c r="H899" s="2"/>
      <c r="I899" s="2"/>
      <c r="J899" s="2"/>
      <c r="L899" s="2"/>
      <c r="M899" s="2"/>
    </row>
    <row r="900" spans="4:13" ht="12.75">
      <c r="D900" s="2"/>
      <c r="E900" s="2"/>
      <c r="F900" s="2"/>
      <c r="G900" s="2"/>
      <c r="H900" s="2"/>
      <c r="I900" s="2"/>
      <c r="J900" s="2"/>
      <c r="L900" s="2"/>
      <c r="M900" s="2"/>
    </row>
    <row r="901" spans="4:13" ht="12.75">
      <c r="D901" s="2"/>
      <c r="E901" s="2"/>
      <c r="F901" s="2"/>
      <c r="G901" s="2"/>
      <c r="H901" s="2"/>
      <c r="I901" s="2"/>
      <c r="J901" s="2"/>
      <c r="L901" s="2"/>
      <c r="M901" s="2"/>
    </row>
    <row r="902" spans="4:13" ht="12.75">
      <c r="D902" s="2"/>
      <c r="E902" s="2"/>
      <c r="F902" s="2"/>
      <c r="G902" s="2"/>
      <c r="H902" s="2"/>
      <c r="I902" s="2"/>
      <c r="J902" s="2"/>
      <c r="L902" s="2"/>
      <c r="M902" s="2"/>
    </row>
    <row r="903" spans="4:13" ht="12.75">
      <c r="D903" s="2"/>
      <c r="E903" s="2"/>
      <c r="F903" s="2"/>
      <c r="G903" s="2"/>
      <c r="H903" s="2"/>
      <c r="I903" s="2"/>
      <c r="J903" s="2"/>
      <c r="L903" s="2"/>
      <c r="M903" s="2"/>
    </row>
    <row r="904" spans="4:13" ht="12.75">
      <c r="D904" s="2"/>
      <c r="E904" s="2"/>
      <c r="F904" s="2"/>
      <c r="G904" s="2"/>
      <c r="H904" s="2"/>
      <c r="I904" s="2"/>
      <c r="J904" s="2"/>
      <c r="L904" s="2"/>
      <c r="M904" s="2"/>
    </row>
    <row r="905" spans="4:13" ht="12.75">
      <c r="D905" s="2"/>
      <c r="E905" s="2"/>
      <c r="F905" s="2"/>
      <c r="G905" s="2"/>
      <c r="H905" s="2"/>
      <c r="I905" s="2"/>
      <c r="J905" s="2"/>
      <c r="L905" s="2"/>
      <c r="M905" s="2"/>
    </row>
    <row r="906" spans="4:13" ht="12.75">
      <c r="D906" s="2"/>
      <c r="E906" s="2"/>
      <c r="F906" s="2"/>
      <c r="G906" s="2"/>
      <c r="H906" s="2"/>
      <c r="I906" s="2"/>
      <c r="J906" s="2"/>
      <c r="L906" s="2"/>
      <c r="M906" s="2"/>
    </row>
    <row r="907" spans="4:13" ht="12.75">
      <c r="D907" s="2"/>
      <c r="E907" s="2"/>
      <c r="F907" s="2"/>
      <c r="G907" s="2"/>
      <c r="H907" s="2"/>
      <c r="I907" s="2"/>
      <c r="J907" s="2"/>
      <c r="L907" s="2"/>
      <c r="M907" s="2"/>
    </row>
    <row r="908" spans="4:13" ht="12.75">
      <c r="D908" s="2"/>
      <c r="E908" s="2"/>
      <c r="F908" s="2"/>
      <c r="G908" s="2"/>
      <c r="H908" s="2"/>
      <c r="I908" s="2"/>
      <c r="J908" s="2"/>
      <c r="L908" s="2"/>
      <c r="M908" s="2"/>
    </row>
    <row r="909" spans="4:13" ht="12.75">
      <c r="D909" s="2"/>
      <c r="E909" s="2"/>
      <c r="F909" s="2"/>
      <c r="G909" s="2"/>
      <c r="H909" s="2"/>
      <c r="I909" s="2"/>
      <c r="J909" s="2"/>
      <c r="L909" s="2"/>
      <c r="M909" s="2"/>
    </row>
    <row r="910" spans="4:13" ht="12.75">
      <c r="D910" s="2"/>
      <c r="E910" s="2"/>
      <c r="F910" s="2"/>
      <c r="G910" s="2"/>
      <c r="H910" s="2"/>
      <c r="I910" s="2"/>
      <c r="J910" s="2"/>
      <c r="L910" s="2"/>
      <c r="M910" s="2"/>
    </row>
    <row r="911" spans="4:13" ht="12.75">
      <c r="D911" s="2"/>
      <c r="E911" s="2"/>
      <c r="F911" s="2"/>
      <c r="G911" s="2"/>
      <c r="H911" s="2"/>
      <c r="I911" s="2"/>
      <c r="J911" s="2"/>
      <c r="L911" s="2"/>
      <c r="M911" s="2"/>
    </row>
    <row r="912" spans="4:13" ht="12.75">
      <c r="D912" s="2"/>
      <c r="E912" s="2"/>
      <c r="F912" s="2"/>
      <c r="G912" s="2"/>
      <c r="H912" s="2"/>
      <c r="I912" s="2"/>
      <c r="J912" s="2"/>
      <c r="L912" s="2"/>
      <c r="M912" s="2"/>
    </row>
    <row r="913" spans="4:13" ht="12.75">
      <c r="D913" s="2"/>
      <c r="E913" s="2"/>
      <c r="F913" s="2"/>
      <c r="G913" s="2"/>
      <c r="H913" s="2"/>
      <c r="I913" s="2"/>
      <c r="J913" s="2"/>
      <c r="L913" s="2"/>
      <c r="M913" s="2"/>
    </row>
    <row r="914" spans="4:13" ht="12.75">
      <c r="D914" s="2"/>
      <c r="E914" s="2"/>
      <c r="F914" s="2"/>
      <c r="G914" s="2"/>
      <c r="H914" s="2"/>
      <c r="I914" s="2"/>
      <c r="J914" s="2"/>
      <c r="L914" s="2"/>
      <c r="M914" s="2"/>
    </row>
    <row r="915" spans="4:13" ht="12.75">
      <c r="D915" s="2"/>
      <c r="E915" s="2"/>
      <c r="F915" s="2"/>
      <c r="G915" s="2"/>
      <c r="H915" s="2"/>
      <c r="I915" s="2"/>
      <c r="J915" s="2"/>
      <c r="L915" s="2"/>
      <c r="M915" s="2"/>
    </row>
    <row r="916" spans="4:13" ht="12.75">
      <c r="D916" s="2"/>
      <c r="E916" s="2"/>
      <c r="F916" s="2"/>
      <c r="G916" s="2"/>
      <c r="H916" s="2"/>
      <c r="I916" s="2"/>
      <c r="J916" s="2"/>
      <c r="L916" s="2"/>
      <c r="M916" s="2"/>
    </row>
    <row r="917" spans="4:13" ht="12.75">
      <c r="D917" s="2"/>
      <c r="E917" s="2"/>
      <c r="F917" s="2"/>
      <c r="G917" s="2"/>
      <c r="H917" s="2"/>
      <c r="I917" s="2"/>
      <c r="J917" s="2"/>
      <c r="L917" s="2"/>
      <c r="M917" s="2"/>
    </row>
    <row r="918" spans="4:13" ht="12.75">
      <c r="D918" s="2"/>
      <c r="E918" s="2"/>
      <c r="F918" s="2"/>
      <c r="G918" s="2"/>
      <c r="H918" s="2"/>
      <c r="I918" s="2"/>
      <c r="J918" s="2"/>
      <c r="L918" s="2"/>
      <c r="M918" s="2"/>
    </row>
    <row r="919" spans="4:13" ht="12.75">
      <c r="D919" s="2"/>
      <c r="E919" s="2"/>
      <c r="F919" s="2"/>
      <c r="G919" s="2"/>
      <c r="H919" s="2"/>
      <c r="I919" s="2"/>
      <c r="J919" s="2"/>
      <c r="L919" s="2"/>
      <c r="M919" s="2"/>
    </row>
    <row r="920" spans="4:13" ht="12.75">
      <c r="D920" s="2"/>
      <c r="E920" s="2"/>
      <c r="F920" s="2"/>
      <c r="G920" s="2"/>
      <c r="H920" s="2"/>
      <c r="I920" s="2"/>
      <c r="J920" s="2"/>
      <c r="L920" s="2"/>
      <c r="M920" s="2"/>
    </row>
    <row r="921" spans="4:13" ht="12.75">
      <c r="D921" s="2"/>
      <c r="E921" s="2"/>
      <c r="F921" s="2"/>
      <c r="G921" s="2"/>
      <c r="H921" s="2"/>
      <c r="I921" s="2"/>
      <c r="J921" s="2"/>
      <c r="L921" s="2"/>
      <c r="M921" s="2"/>
    </row>
    <row r="922" spans="4:13" ht="12.75">
      <c r="D922" s="2"/>
      <c r="E922" s="2"/>
      <c r="F922" s="2"/>
      <c r="G922" s="2"/>
      <c r="H922" s="2"/>
      <c r="I922" s="2"/>
      <c r="J922" s="2"/>
      <c r="L922" s="2"/>
      <c r="M922" s="2"/>
    </row>
    <row r="923" spans="4:13" ht="12.75">
      <c r="D923" s="2"/>
      <c r="E923" s="2"/>
      <c r="F923" s="2"/>
      <c r="G923" s="2"/>
      <c r="H923" s="2"/>
      <c r="I923" s="2"/>
      <c r="J923" s="2"/>
      <c r="L923" s="2"/>
      <c r="M923" s="2"/>
    </row>
    <row r="924" spans="4:13" ht="12.75">
      <c r="D924" s="2"/>
      <c r="E924" s="2"/>
      <c r="F924" s="2"/>
      <c r="G924" s="2"/>
      <c r="H924" s="2"/>
      <c r="I924" s="2"/>
      <c r="J924" s="2"/>
      <c r="L924" s="2"/>
      <c r="M924" s="2"/>
    </row>
    <row r="925" spans="4:13" ht="12.75">
      <c r="D925" s="2"/>
      <c r="E925" s="2"/>
      <c r="F925" s="2"/>
      <c r="G925" s="2"/>
      <c r="H925" s="2"/>
      <c r="I925" s="2"/>
      <c r="J925" s="2"/>
      <c r="L925" s="2"/>
      <c r="M925" s="2"/>
    </row>
    <row r="926" spans="4:13" ht="12.75">
      <c r="D926" s="2"/>
      <c r="E926" s="2"/>
      <c r="F926" s="2"/>
      <c r="G926" s="2"/>
      <c r="H926" s="2"/>
      <c r="I926" s="2"/>
      <c r="J926" s="2"/>
      <c r="L926" s="2"/>
      <c r="M926" s="2"/>
    </row>
    <row r="927" spans="4:13" ht="12.75">
      <c r="D927" s="2"/>
      <c r="E927" s="2"/>
      <c r="F927" s="2"/>
      <c r="G927" s="2"/>
      <c r="H927" s="2"/>
      <c r="I927" s="2"/>
      <c r="J927" s="2"/>
      <c r="L927" s="2"/>
      <c r="M927" s="2"/>
    </row>
    <row r="928" spans="4:13" ht="12.75">
      <c r="D928" s="2"/>
      <c r="E928" s="2"/>
      <c r="F928" s="2"/>
      <c r="G928" s="2"/>
      <c r="H928" s="2"/>
      <c r="I928" s="2"/>
      <c r="J928" s="2"/>
      <c r="L928" s="2"/>
      <c r="M928" s="2"/>
    </row>
    <row r="929" spans="4:13" ht="12.75">
      <c r="D929" s="2"/>
      <c r="E929" s="2"/>
      <c r="F929" s="2"/>
      <c r="G929" s="2"/>
      <c r="H929" s="2"/>
      <c r="I929" s="2"/>
      <c r="J929" s="2"/>
      <c r="L929" s="2"/>
      <c r="M929" s="2"/>
    </row>
    <row r="930" spans="4:13" ht="12.75">
      <c r="D930" s="2"/>
      <c r="E930" s="2"/>
      <c r="F930" s="2"/>
      <c r="G930" s="2"/>
      <c r="H930" s="2"/>
      <c r="I930" s="2"/>
      <c r="J930" s="2"/>
      <c r="L930" s="2"/>
      <c r="M930" s="2"/>
    </row>
    <row r="931" spans="4:13" ht="12.75">
      <c r="D931" s="2"/>
      <c r="E931" s="2"/>
      <c r="F931" s="2"/>
      <c r="G931" s="2"/>
      <c r="H931" s="2"/>
      <c r="I931" s="2"/>
      <c r="J931" s="2"/>
      <c r="L931" s="2"/>
      <c r="M931" s="2"/>
    </row>
    <row r="932" spans="4:13" ht="12.75">
      <c r="D932" s="2"/>
      <c r="E932" s="2"/>
      <c r="F932" s="2"/>
      <c r="G932" s="2"/>
      <c r="H932" s="2"/>
      <c r="I932" s="2"/>
      <c r="J932" s="2"/>
      <c r="L932" s="2"/>
      <c r="M932" s="2"/>
    </row>
    <row r="933" spans="4:13" ht="12.75">
      <c r="D933" s="2"/>
      <c r="E933" s="2"/>
      <c r="F933" s="2"/>
      <c r="G933" s="2"/>
      <c r="H933" s="2"/>
      <c r="I933" s="2"/>
      <c r="J933" s="2"/>
      <c r="L933" s="2"/>
      <c r="M933" s="2"/>
    </row>
    <row r="934" spans="4:13" ht="12.75">
      <c r="D934" s="2"/>
      <c r="E934" s="2"/>
      <c r="F934" s="2"/>
      <c r="G934" s="2"/>
      <c r="H934" s="2"/>
      <c r="I934" s="2"/>
      <c r="J934" s="2"/>
      <c r="L934" s="2"/>
      <c r="M934" s="2"/>
    </row>
    <row r="935" spans="4:13" ht="12.75">
      <c r="D935" s="2"/>
      <c r="E935" s="2"/>
      <c r="F935" s="2"/>
      <c r="G935" s="2"/>
      <c r="H935" s="2"/>
      <c r="I935" s="2"/>
      <c r="J935" s="2"/>
      <c r="L935" s="2"/>
      <c r="M935" s="2"/>
    </row>
    <row r="936" spans="4:13" ht="12.75">
      <c r="D936" s="2"/>
      <c r="E936" s="2"/>
      <c r="F936" s="2"/>
      <c r="G936" s="2"/>
      <c r="H936" s="2"/>
      <c r="I936" s="2"/>
      <c r="J936" s="2"/>
      <c r="L936" s="2"/>
      <c r="M936" s="2"/>
    </row>
    <row r="937" spans="4:13" ht="12.75">
      <c r="D937" s="2"/>
      <c r="E937" s="2"/>
      <c r="F937" s="2"/>
      <c r="G937" s="2"/>
      <c r="H937" s="2"/>
      <c r="I937" s="2"/>
      <c r="J937" s="2"/>
      <c r="L937" s="2"/>
      <c r="M937" s="2"/>
    </row>
    <row r="938" spans="4:13" ht="12.75">
      <c r="D938" s="2"/>
      <c r="E938" s="2"/>
      <c r="F938" s="2"/>
      <c r="G938" s="2"/>
      <c r="H938" s="2"/>
      <c r="I938" s="2"/>
      <c r="J938" s="2"/>
      <c r="L938" s="2"/>
      <c r="M938" s="2"/>
    </row>
    <row r="939" spans="4:13" ht="12.75">
      <c r="D939" s="2"/>
      <c r="E939" s="2"/>
      <c r="F939" s="2"/>
      <c r="G939" s="2"/>
      <c r="H939" s="2"/>
      <c r="I939" s="2"/>
      <c r="J939" s="2"/>
      <c r="L939" s="2"/>
      <c r="M939" s="2"/>
    </row>
    <row r="940" spans="4:13" ht="12.75">
      <c r="D940" s="2"/>
      <c r="E940" s="2"/>
      <c r="F940" s="2"/>
      <c r="G940" s="2"/>
      <c r="H940" s="2"/>
      <c r="I940" s="2"/>
      <c r="J940" s="2"/>
      <c r="L940" s="2"/>
      <c r="M940" s="2"/>
    </row>
    <row r="941" spans="4:13" ht="12.75">
      <c r="D941" s="2"/>
      <c r="E941" s="2"/>
      <c r="F941" s="2"/>
      <c r="G941" s="2"/>
      <c r="H941" s="2"/>
      <c r="I941" s="2"/>
      <c r="J941" s="2"/>
      <c r="L941" s="2"/>
      <c r="M941" s="2"/>
    </row>
    <row r="942" spans="4:13" ht="12.75">
      <c r="D942" s="2"/>
      <c r="E942" s="2"/>
      <c r="F942" s="2"/>
      <c r="G942" s="2"/>
      <c r="H942" s="2"/>
      <c r="I942" s="2"/>
      <c r="J942" s="2"/>
      <c r="L942" s="2"/>
      <c r="M942" s="2"/>
    </row>
    <row r="943" spans="4:13" ht="12.75">
      <c r="D943" s="2"/>
      <c r="E943" s="2"/>
      <c r="F943" s="2"/>
      <c r="G943" s="2"/>
      <c r="H943" s="2"/>
      <c r="I943" s="2"/>
      <c r="J943" s="2"/>
      <c r="L943" s="2"/>
      <c r="M943" s="2"/>
    </row>
    <row r="944" spans="4:13" ht="12.75">
      <c r="D944" s="2"/>
      <c r="E944" s="2"/>
      <c r="F944" s="2"/>
      <c r="G944" s="2"/>
      <c r="H944" s="2"/>
      <c r="I944" s="2"/>
      <c r="J944" s="2"/>
      <c r="L944" s="2"/>
      <c r="M944" s="2"/>
    </row>
    <row r="945" spans="4:13" ht="12.75">
      <c r="D945" s="2"/>
      <c r="E945" s="2"/>
      <c r="F945" s="2"/>
      <c r="G945" s="2"/>
      <c r="H945" s="2"/>
      <c r="I945" s="2"/>
      <c r="J945" s="2"/>
      <c r="L945" s="2"/>
      <c r="M945" s="2"/>
    </row>
    <row r="946" spans="4:13" ht="12.75">
      <c r="D946" s="2"/>
      <c r="E946" s="2"/>
      <c r="F946" s="2"/>
      <c r="G946" s="2"/>
      <c r="H946" s="2"/>
      <c r="I946" s="2"/>
      <c r="J946" s="2"/>
      <c r="L946" s="2"/>
      <c r="M946" s="2"/>
    </row>
    <row r="947" spans="4:13" ht="12.75">
      <c r="D947" s="2"/>
      <c r="E947" s="2"/>
      <c r="F947" s="2"/>
      <c r="G947" s="2"/>
      <c r="H947" s="2"/>
      <c r="I947" s="2"/>
      <c r="J947" s="2"/>
      <c r="L947" s="2"/>
      <c r="M947" s="2"/>
    </row>
    <row r="948" spans="4:13" ht="12.75">
      <c r="D948" s="2"/>
      <c r="E948" s="2"/>
      <c r="F948" s="2"/>
      <c r="G948" s="2"/>
      <c r="H948" s="2"/>
      <c r="I948" s="2"/>
      <c r="J948" s="2"/>
      <c r="L948" s="2"/>
      <c r="M948" s="2"/>
    </row>
    <row r="949" spans="4:13" ht="12.75">
      <c r="D949" s="2"/>
      <c r="E949" s="2"/>
      <c r="F949" s="2"/>
      <c r="G949" s="2"/>
      <c r="H949" s="2"/>
      <c r="I949" s="2"/>
      <c r="J949" s="2"/>
      <c r="L949" s="2"/>
      <c r="M949" s="2"/>
    </row>
    <row r="950" spans="4:13" ht="12.75">
      <c r="D950" s="2"/>
      <c r="E950" s="2"/>
      <c r="F950" s="2"/>
      <c r="G950" s="2"/>
      <c r="H950" s="2"/>
      <c r="I950" s="2"/>
      <c r="J950" s="2"/>
      <c r="L950" s="2"/>
      <c r="M950" s="2"/>
    </row>
    <row r="951" spans="4:13" ht="12.75">
      <c r="D951" s="2"/>
      <c r="E951" s="2"/>
      <c r="F951" s="2"/>
      <c r="G951" s="2"/>
      <c r="H951" s="2"/>
      <c r="I951" s="2"/>
      <c r="J951" s="2"/>
      <c r="L951" s="2"/>
      <c r="M951" s="2"/>
    </row>
    <row r="952" spans="4:13" ht="12.75">
      <c r="D952" s="2"/>
      <c r="E952" s="2"/>
      <c r="F952" s="2"/>
      <c r="G952" s="2"/>
      <c r="H952" s="2"/>
      <c r="I952" s="2"/>
      <c r="J952" s="2"/>
      <c r="L952" s="2"/>
      <c r="M952" s="2"/>
    </row>
    <row r="953" spans="4:13" ht="12.75">
      <c r="D953" s="2"/>
      <c r="E953" s="2"/>
      <c r="F953" s="2"/>
      <c r="G953" s="2"/>
      <c r="H953" s="2"/>
      <c r="I953" s="2"/>
      <c r="J953" s="2"/>
      <c r="L953" s="2"/>
      <c r="M953" s="2"/>
    </row>
    <row r="954" spans="4:13" ht="12.75">
      <c r="D954" s="2"/>
      <c r="E954" s="2"/>
      <c r="F954" s="2"/>
      <c r="G954" s="2"/>
      <c r="H954" s="2"/>
      <c r="I954" s="2"/>
      <c r="J954" s="2"/>
      <c r="L954" s="2"/>
      <c r="M954" s="2"/>
    </row>
    <row r="955" spans="4:13" ht="12.75">
      <c r="D955" s="2"/>
      <c r="E955" s="2"/>
      <c r="F955" s="2"/>
      <c r="G955" s="2"/>
      <c r="H955" s="2"/>
      <c r="I955" s="2"/>
      <c r="J955" s="2"/>
      <c r="L955" s="2"/>
      <c r="M955" s="2"/>
    </row>
    <row r="956" spans="4:13" ht="12.75">
      <c r="D956" s="2"/>
      <c r="E956" s="2"/>
      <c r="F956" s="2"/>
      <c r="G956" s="2"/>
      <c r="H956" s="2"/>
      <c r="I956" s="2"/>
      <c r="J956" s="2"/>
      <c r="L956" s="2"/>
      <c r="M956" s="2"/>
    </row>
    <row r="957" spans="4:13" ht="12.75">
      <c r="D957" s="2"/>
      <c r="E957" s="2"/>
      <c r="F957" s="2"/>
      <c r="G957" s="2"/>
      <c r="H957" s="2"/>
      <c r="I957" s="2"/>
      <c r="J957" s="2"/>
      <c r="L957" s="2"/>
      <c r="M957" s="2"/>
    </row>
    <row r="958" spans="4:13" ht="12.75">
      <c r="D958" s="2"/>
      <c r="E958" s="2"/>
      <c r="F958" s="2"/>
      <c r="G958" s="2"/>
      <c r="H958" s="2"/>
      <c r="I958" s="2"/>
      <c r="J958" s="2"/>
      <c r="L958" s="2"/>
      <c r="M958" s="2"/>
    </row>
    <row r="959" spans="4:13" ht="12.75">
      <c r="D959" s="2"/>
      <c r="E959" s="2"/>
      <c r="F959" s="2"/>
      <c r="G959" s="2"/>
      <c r="H959" s="2"/>
      <c r="I959" s="2"/>
      <c r="J959" s="2"/>
      <c r="L959" s="2"/>
      <c r="M959" s="2"/>
    </row>
    <row r="960" spans="4:13" ht="12.75">
      <c r="D960" s="2"/>
      <c r="E960" s="2"/>
      <c r="F960" s="2"/>
      <c r="G960" s="2"/>
      <c r="H960" s="2"/>
      <c r="I960" s="2"/>
      <c r="J960" s="2"/>
      <c r="L960" s="2"/>
      <c r="M960" s="2"/>
    </row>
    <row r="961" spans="4:13" ht="12.75">
      <c r="D961" s="2"/>
      <c r="E961" s="2"/>
      <c r="F961" s="2"/>
      <c r="G961" s="2"/>
      <c r="H961" s="2"/>
      <c r="I961" s="2"/>
      <c r="J961" s="2"/>
      <c r="L961" s="2"/>
      <c r="M961" s="2"/>
    </row>
    <row r="962" spans="4:13" ht="12.75">
      <c r="D962" s="2"/>
      <c r="E962" s="2"/>
      <c r="F962" s="2"/>
      <c r="G962" s="2"/>
      <c r="H962" s="2"/>
      <c r="I962" s="2"/>
      <c r="J962" s="2"/>
      <c r="L962" s="2"/>
      <c r="M962" s="2"/>
    </row>
    <row r="963" spans="4:13" ht="12.75">
      <c r="D963" s="2"/>
      <c r="E963" s="2"/>
      <c r="F963" s="2"/>
      <c r="G963" s="2"/>
      <c r="H963" s="2"/>
      <c r="I963" s="2"/>
      <c r="J963" s="2"/>
      <c r="L963" s="2"/>
      <c r="M963" s="2"/>
    </row>
    <row r="964" spans="4:13" ht="12.75">
      <c r="D964" s="2"/>
      <c r="E964" s="2"/>
      <c r="F964" s="2"/>
      <c r="G964" s="2"/>
      <c r="H964" s="2"/>
      <c r="I964" s="2"/>
      <c r="J964" s="2"/>
      <c r="L964" s="2"/>
      <c r="M964" s="2"/>
    </row>
    <row r="965" spans="4:13" ht="12.75">
      <c r="D965" s="2"/>
      <c r="E965" s="2"/>
      <c r="F965" s="2"/>
      <c r="G965" s="2"/>
      <c r="H965" s="2"/>
      <c r="I965" s="2"/>
      <c r="J965" s="2"/>
      <c r="L965" s="2"/>
      <c r="M965" s="2"/>
    </row>
    <row r="966" spans="4:13" ht="12.75">
      <c r="D966" s="2"/>
      <c r="E966" s="2"/>
      <c r="F966" s="2"/>
      <c r="G966" s="2"/>
      <c r="H966" s="2"/>
      <c r="I966" s="2"/>
      <c r="J966" s="2"/>
      <c r="L966" s="2"/>
      <c r="M966" s="2"/>
    </row>
    <row r="967" spans="4:13" ht="12.75">
      <c r="D967" s="2"/>
      <c r="E967" s="2"/>
      <c r="F967" s="2"/>
      <c r="G967" s="2"/>
      <c r="H967" s="2"/>
      <c r="I967" s="2"/>
      <c r="J967" s="2"/>
      <c r="L967" s="2"/>
      <c r="M967" s="2"/>
    </row>
    <row r="968" spans="4:13" ht="12.75">
      <c r="D968" s="2"/>
      <c r="E968" s="2"/>
      <c r="F968" s="2"/>
      <c r="G968" s="2"/>
      <c r="H968" s="2"/>
      <c r="I968" s="2"/>
      <c r="J968" s="2"/>
      <c r="L968" s="2"/>
      <c r="M968" s="2"/>
    </row>
    <row r="969" spans="4:13" ht="12.75">
      <c r="D969" s="2"/>
      <c r="E969" s="2"/>
      <c r="F969" s="2"/>
      <c r="G969" s="2"/>
      <c r="H969" s="2"/>
      <c r="I969" s="2"/>
      <c r="J969" s="2"/>
      <c r="L969" s="2"/>
      <c r="M969" s="2"/>
    </row>
    <row r="970" spans="4:13" ht="12.75">
      <c r="D970" s="2"/>
      <c r="E970" s="2"/>
      <c r="F970" s="2"/>
      <c r="G970" s="2"/>
      <c r="H970" s="2"/>
      <c r="I970" s="2"/>
      <c r="J970" s="2"/>
      <c r="L970" s="2"/>
      <c r="M970" s="2"/>
    </row>
    <row r="971" spans="4:13" ht="12.75">
      <c r="D971" s="2"/>
      <c r="E971" s="2"/>
      <c r="F971" s="2"/>
      <c r="G971" s="2"/>
      <c r="H971" s="2"/>
      <c r="I971" s="2"/>
      <c r="J971" s="2"/>
      <c r="L971" s="2"/>
      <c r="M971" s="2"/>
    </row>
    <row r="972" spans="4:13" ht="12.75">
      <c r="D972" s="2"/>
      <c r="E972" s="2"/>
      <c r="F972" s="2"/>
      <c r="G972" s="2"/>
      <c r="H972" s="2"/>
      <c r="I972" s="2"/>
      <c r="J972" s="2"/>
      <c r="L972" s="2"/>
      <c r="M972" s="2"/>
    </row>
    <row r="973" spans="4:13" ht="12.75">
      <c r="D973" s="2"/>
      <c r="E973" s="2"/>
      <c r="F973" s="2"/>
      <c r="G973" s="2"/>
      <c r="H973" s="2"/>
      <c r="I973" s="2"/>
      <c r="J973" s="2"/>
      <c r="L973" s="2"/>
      <c r="M973" s="2"/>
    </row>
    <row r="974" spans="4:13" ht="12.75">
      <c r="D974" s="2"/>
      <c r="E974" s="2"/>
      <c r="F974" s="2"/>
      <c r="G974" s="2"/>
      <c r="H974" s="2"/>
      <c r="I974" s="2"/>
      <c r="J974" s="2"/>
      <c r="L974" s="2"/>
      <c r="M974" s="2"/>
    </row>
    <row r="975" spans="4:13" ht="12.75">
      <c r="D975" s="2"/>
      <c r="E975" s="2"/>
      <c r="F975" s="2"/>
      <c r="G975" s="2"/>
      <c r="H975" s="2"/>
      <c r="I975" s="2"/>
      <c r="J975" s="2"/>
      <c r="L975" s="2"/>
      <c r="M975" s="2"/>
    </row>
    <row r="976" spans="12:13" ht="12.75">
      <c r="L976" s="2"/>
      <c r="M976" s="2"/>
    </row>
    <row r="977" spans="12:13" ht="12.75">
      <c r="L977" s="2"/>
      <c r="M977" s="2"/>
    </row>
    <row r="978" spans="12:13" ht="12.75">
      <c r="L978" s="2"/>
      <c r="M978" s="2"/>
    </row>
    <row r="979" spans="12:13" ht="12.75">
      <c r="L979" s="2"/>
      <c r="M979" s="2"/>
    </row>
    <row r="980" spans="12:13" ht="12.75">
      <c r="L980" s="2"/>
      <c r="M980" s="2"/>
    </row>
    <row r="981" spans="12:13" ht="12.75">
      <c r="L981" s="2"/>
      <c r="M981" s="2"/>
    </row>
    <row r="982" spans="12:13" ht="12.75">
      <c r="L982" s="2"/>
      <c r="M982" s="2"/>
    </row>
    <row r="983" spans="12:13" ht="12.75">
      <c r="L983" s="2"/>
      <c r="M983" s="2"/>
    </row>
    <row r="984" spans="12:13" ht="12.75">
      <c r="L984" s="2"/>
      <c r="M984" s="2"/>
    </row>
    <row r="985" spans="12:13" ht="12.75">
      <c r="L985" s="2"/>
      <c r="M985" s="2"/>
    </row>
    <row r="986" spans="12:13" ht="12.75">
      <c r="L986" s="2"/>
      <c r="M986" s="2"/>
    </row>
    <row r="987" spans="12:13" ht="12.75">
      <c r="L987" s="2"/>
      <c r="M987" s="2"/>
    </row>
    <row r="988" spans="12:13" ht="12.75">
      <c r="L988" s="2"/>
      <c r="M988" s="2"/>
    </row>
    <row r="989" spans="12:13" ht="12.75">
      <c r="L989" s="2"/>
      <c r="M989" s="2"/>
    </row>
    <row r="990" spans="12:13" ht="12.75">
      <c r="L990" s="2"/>
      <c r="M990" s="2"/>
    </row>
    <row r="991" spans="12:13" ht="12.75">
      <c r="L991" s="2"/>
      <c r="M991" s="2"/>
    </row>
    <row r="992" spans="12:13" ht="12.75">
      <c r="L992" s="2"/>
      <c r="M992" s="2"/>
    </row>
    <row r="993" spans="12:13" ht="12.75">
      <c r="L993" s="2"/>
      <c r="M993" s="2"/>
    </row>
    <row r="994" spans="12:13" ht="12.75">
      <c r="L994" s="2"/>
      <c r="M994" s="2"/>
    </row>
    <row r="995" spans="12:13" ht="12.75">
      <c r="L995" s="2"/>
      <c r="M995" s="2"/>
    </row>
    <row r="996" spans="12:13" ht="12.75">
      <c r="L996" s="2"/>
      <c r="M996" s="2"/>
    </row>
    <row r="997" spans="12:13" ht="12.75">
      <c r="L997" s="2"/>
      <c r="M997" s="2"/>
    </row>
    <row r="998" spans="12:13" ht="12.75">
      <c r="L998" s="2"/>
      <c r="M998" s="2"/>
    </row>
    <row r="999" spans="12:13" ht="12.75">
      <c r="L999" s="2"/>
      <c r="M999" s="2"/>
    </row>
    <row r="1000" spans="12:13" ht="12.75">
      <c r="L1000" s="2"/>
      <c r="M1000" s="2"/>
    </row>
    <row r="1001" spans="12:13" ht="12.75">
      <c r="L1001" s="2"/>
      <c r="M1001" s="2"/>
    </row>
    <row r="1002" spans="12:13" ht="12.75">
      <c r="L1002" s="2"/>
      <c r="M1002" s="2"/>
    </row>
    <row r="1003" spans="12:13" ht="12.75">
      <c r="L1003" s="2"/>
      <c r="M1003" s="2"/>
    </row>
    <row r="1004" spans="12:13" ht="12.75">
      <c r="L1004" s="2"/>
      <c r="M1004" s="2"/>
    </row>
    <row r="1005" spans="12:13" ht="12.75">
      <c r="L1005" s="2"/>
      <c r="M1005" s="2"/>
    </row>
    <row r="1006" spans="12:13" ht="12.75">
      <c r="L1006" s="2"/>
      <c r="M1006" s="2"/>
    </row>
    <row r="1007" spans="12:13" ht="12.75">
      <c r="L1007" s="2"/>
      <c r="M1007" s="2"/>
    </row>
    <row r="1008" spans="12:13" ht="12.75">
      <c r="L1008" s="2"/>
      <c r="M1008" s="2"/>
    </row>
    <row r="1009" spans="12:13" ht="12.75">
      <c r="L1009" s="2"/>
      <c r="M1009" s="2"/>
    </row>
    <row r="1010" spans="12:13" ht="12.75">
      <c r="L1010" s="2"/>
      <c r="M1010" s="2"/>
    </row>
    <row r="1011" spans="12:13" ht="12.75">
      <c r="L1011" s="2"/>
      <c r="M1011" s="2"/>
    </row>
    <row r="1012" spans="12:13" ht="12.75">
      <c r="L1012" s="2"/>
      <c r="M1012" s="2"/>
    </row>
    <row r="1013" spans="12:13" ht="12.75">
      <c r="L1013" s="2"/>
      <c r="M1013" s="2"/>
    </row>
    <row r="1014" spans="12:13" ht="12.75">
      <c r="L1014" s="2"/>
      <c r="M1014" s="2"/>
    </row>
    <row r="1015" spans="12:13" ht="12.75">
      <c r="L1015" s="2"/>
      <c r="M1015" s="2"/>
    </row>
    <row r="1016" spans="12:13" ht="12.75">
      <c r="L1016" s="2"/>
      <c r="M1016" s="2"/>
    </row>
    <row r="1017" spans="12:13" ht="12.75">
      <c r="L1017" s="2"/>
      <c r="M1017" s="2"/>
    </row>
    <row r="1018" spans="12:13" ht="12.75">
      <c r="L1018" s="2"/>
      <c r="M1018" s="2"/>
    </row>
    <row r="1019" spans="12:13" ht="12.75">
      <c r="L1019" s="2"/>
      <c r="M1019" s="2"/>
    </row>
    <row r="1020" spans="12:13" ht="12.75">
      <c r="L1020" s="2"/>
      <c r="M1020" s="2"/>
    </row>
    <row r="1021" spans="12:13" ht="12.75">
      <c r="L1021" s="2"/>
      <c r="M1021" s="2"/>
    </row>
    <row r="1022" spans="12:13" ht="12.75">
      <c r="L1022" s="2"/>
      <c r="M1022" s="2"/>
    </row>
    <row r="1023" spans="12:13" ht="12.75">
      <c r="L1023" s="2"/>
      <c r="M1023" s="2"/>
    </row>
    <row r="1024" spans="12:13" ht="12.75">
      <c r="L1024" s="2"/>
      <c r="M1024" s="2"/>
    </row>
    <row r="1025" spans="12:13" ht="12.75">
      <c r="L1025" s="2"/>
      <c r="M1025" s="2"/>
    </row>
    <row r="1026" spans="12:13" ht="12.75">
      <c r="L1026" s="2"/>
      <c r="M1026" s="2"/>
    </row>
    <row r="1027" spans="12:13" ht="12.75">
      <c r="L1027" s="2"/>
      <c r="M1027" s="2"/>
    </row>
    <row r="1028" spans="12:13" ht="12.75">
      <c r="L1028" s="2"/>
      <c r="M1028" s="2"/>
    </row>
    <row r="1029" spans="12:13" ht="12.75">
      <c r="L1029" s="2"/>
      <c r="M1029" s="2"/>
    </row>
    <row r="1030" spans="12:13" ht="12.75">
      <c r="L1030" s="2"/>
      <c r="M1030" s="2"/>
    </row>
    <row r="1031" spans="12:13" ht="12.75">
      <c r="L1031" s="2"/>
      <c r="M1031" s="2"/>
    </row>
    <row r="1032" spans="12:13" ht="12.75">
      <c r="L1032" s="2"/>
      <c r="M1032" s="2"/>
    </row>
    <row r="1033" spans="12:13" ht="12.75">
      <c r="L1033" s="2"/>
      <c r="M1033" s="2"/>
    </row>
    <row r="1034" spans="12:13" ht="12.75">
      <c r="L1034" s="2"/>
      <c r="M1034" s="2"/>
    </row>
    <row r="1035" spans="12:13" ht="12.75">
      <c r="L1035" s="2"/>
      <c r="M1035" s="2"/>
    </row>
    <row r="1036" spans="12:13" ht="12.75">
      <c r="L1036" s="2"/>
      <c r="M1036" s="2"/>
    </row>
    <row r="1037" spans="12:13" ht="12.75">
      <c r="L1037" s="2"/>
      <c r="M1037" s="2"/>
    </row>
    <row r="1038" spans="12:13" ht="12.75">
      <c r="L1038" s="2"/>
      <c r="M1038" s="2"/>
    </row>
    <row r="1039" spans="12:13" ht="12.75">
      <c r="L1039" s="2"/>
      <c r="M1039" s="2"/>
    </row>
    <row r="1040" spans="12:13" ht="12.75">
      <c r="L1040" s="2"/>
      <c r="M1040" s="2"/>
    </row>
    <row r="1041" spans="12:13" ht="12.75">
      <c r="L1041" s="2"/>
      <c r="M1041" s="2"/>
    </row>
    <row r="1042" spans="12:13" ht="12.75">
      <c r="L1042" s="2"/>
      <c r="M1042" s="2"/>
    </row>
    <row r="1043" spans="12:13" ht="12.75">
      <c r="L1043" s="2"/>
      <c r="M1043" s="2"/>
    </row>
    <row r="1044" spans="12:13" ht="12.75">
      <c r="L1044" s="2"/>
      <c r="M1044" s="2"/>
    </row>
    <row r="1045" spans="12:13" ht="12.75">
      <c r="L1045" s="2"/>
      <c r="M1045" s="2"/>
    </row>
    <row r="1046" spans="12:13" ht="12.75">
      <c r="L1046" s="2"/>
      <c r="M1046" s="2"/>
    </row>
    <row r="1047" spans="12:13" ht="12.75">
      <c r="L1047" s="2"/>
      <c r="M1047" s="2"/>
    </row>
    <row r="1048" spans="12:13" ht="12.75">
      <c r="L1048" s="2"/>
      <c r="M1048" s="2"/>
    </row>
    <row r="1049" spans="12:13" ht="12.75">
      <c r="L1049" s="2"/>
      <c r="M1049" s="2"/>
    </row>
    <row r="1050" spans="12:13" ht="12.75">
      <c r="L1050" s="2"/>
      <c r="M1050" s="2"/>
    </row>
    <row r="1051" spans="12:13" ht="12.75">
      <c r="L1051" s="2"/>
      <c r="M1051" s="2"/>
    </row>
    <row r="1052" spans="12:13" ht="12.75">
      <c r="L1052" s="2"/>
      <c r="M1052" s="2"/>
    </row>
    <row r="1053" spans="12:13" ht="12.75">
      <c r="L1053" s="2"/>
      <c r="M1053" s="2"/>
    </row>
    <row r="1054" spans="12:13" ht="12.75">
      <c r="L1054" s="2"/>
      <c r="M1054" s="2"/>
    </row>
    <row r="1055" spans="12:13" ht="12.75">
      <c r="L1055" s="2"/>
      <c r="M1055" s="2"/>
    </row>
    <row r="1056" spans="12:13" ht="12.75">
      <c r="L1056" s="2"/>
      <c r="M1056" s="2"/>
    </row>
    <row r="1057" spans="12:13" ht="12.75">
      <c r="L1057" s="2"/>
      <c r="M1057" s="2"/>
    </row>
    <row r="1058" spans="12:13" ht="12.75">
      <c r="L1058" s="2"/>
      <c r="M1058" s="2"/>
    </row>
    <row r="1059" spans="12:13" ht="12.75">
      <c r="L1059" s="2"/>
      <c r="M1059" s="2"/>
    </row>
    <row r="1060" spans="12:13" ht="12.75">
      <c r="L1060" s="2"/>
      <c r="M1060" s="2"/>
    </row>
    <row r="1061" spans="12:13" ht="12.75">
      <c r="L1061" s="2"/>
      <c r="M1061" s="2"/>
    </row>
    <row r="1062" spans="12:13" ht="12.75">
      <c r="L1062" s="2"/>
      <c r="M1062" s="2"/>
    </row>
    <row r="1063" spans="12:13" ht="12.75">
      <c r="L1063" s="2"/>
      <c r="M1063" s="2"/>
    </row>
    <row r="1064" spans="12:13" ht="12.75">
      <c r="L1064" s="2"/>
      <c r="M1064" s="2"/>
    </row>
    <row r="1065" spans="12:13" ht="12.75">
      <c r="L1065" s="2"/>
      <c r="M1065" s="2"/>
    </row>
    <row r="1066" spans="12:13" ht="12.75">
      <c r="L1066" s="2"/>
      <c r="M1066" s="2"/>
    </row>
    <row r="1067" spans="12:13" ht="12.75">
      <c r="L1067" s="2"/>
      <c r="M1067" s="2"/>
    </row>
    <row r="1068" spans="12:13" ht="12.75">
      <c r="L1068" s="2"/>
      <c r="M1068" s="2"/>
    </row>
    <row r="1069" spans="12:13" ht="12.75">
      <c r="L1069" s="2"/>
      <c r="M1069" s="2"/>
    </row>
    <row r="1070" spans="12:13" ht="12.75">
      <c r="L1070" s="2"/>
      <c r="M1070" s="2"/>
    </row>
    <row r="1071" spans="12:13" ht="12.75">
      <c r="L1071" s="2"/>
      <c r="M1071" s="2"/>
    </row>
    <row r="1072" spans="12:13" ht="12.75">
      <c r="L1072" s="2"/>
      <c r="M1072" s="2"/>
    </row>
    <row r="1073" spans="12:13" ht="12.75">
      <c r="L1073" s="2"/>
      <c r="M1073" s="2"/>
    </row>
    <row r="1074" spans="12:13" ht="12.75">
      <c r="L1074" s="2"/>
      <c r="M1074" s="2"/>
    </row>
    <row r="1075" spans="12:13" ht="12.75">
      <c r="L1075" s="2"/>
      <c r="M1075" s="2"/>
    </row>
    <row r="1076" spans="12:13" ht="12.75">
      <c r="L1076" s="2"/>
      <c r="M1076" s="2"/>
    </row>
    <row r="1077" spans="12:13" ht="12.75">
      <c r="L1077" s="2"/>
      <c r="M1077" s="2"/>
    </row>
    <row r="1078" spans="12:13" ht="12.75">
      <c r="L1078" s="2"/>
      <c r="M1078" s="2"/>
    </row>
    <row r="1079" spans="12:13" ht="12.75">
      <c r="L1079" s="2"/>
      <c r="M1079" s="2"/>
    </row>
    <row r="1080" spans="12:13" ht="12.75">
      <c r="L1080" s="2"/>
      <c r="M1080" s="2"/>
    </row>
    <row r="1081" spans="12:13" ht="12.75">
      <c r="L1081" s="2"/>
      <c r="M1081" s="2"/>
    </row>
    <row r="1082" spans="12:13" ht="12.75">
      <c r="L1082" s="2"/>
      <c r="M1082" s="2"/>
    </row>
    <row r="1083" spans="12:13" ht="12.75">
      <c r="L1083" s="2"/>
      <c r="M1083" s="2"/>
    </row>
    <row r="1084" spans="12:13" ht="12.75">
      <c r="L1084" s="2"/>
      <c r="M1084" s="2"/>
    </row>
    <row r="1085" spans="12:13" ht="12.75">
      <c r="L1085" s="2"/>
      <c r="M1085" s="2"/>
    </row>
    <row r="1086" spans="12:13" ht="12.75">
      <c r="L1086" s="2"/>
      <c r="M1086" s="2"/>
    </row>
    <row r="1087" spans="12:13" ht="12.75">
      <c r="L1087" s="2"/>
      <c r="M1087" s="2"/>
    </row>
    <row r="1088" spans="12:13" ht="12.75">
      <c r="L1088" s="2"/>
      <c r="M1088" s="2"/>
    </row>
    <row r="1089" spans="12:13" ht="12.75">
      <c r="L1089" s="2"/>
      <c r="M1089" s="2"/>
    </row>
    <row r="1090" spans="12:13" ht="12.75">
      <c r="L1090" s="2"/>
      <c r="M1090" s="2"/>
    </row>
    <row r="1091" spans="12:13" ht="12.75">
      <c r="L1091" s="2"/>
      <c r="M1091" s="2"/>
    </row>
    <row r="1092" spans="12:13" ht="12.75">
      <c r="L1092" s="2"/>
      <c r="M1092" s="2"/>
    </row>
    <row r="1093" spans="12:13" ht="12.75">
      <c r="L1093" s="2"/>
      <c r="M1093" s="2"/>
    </row>
    <row r="1094" spans="12:13" ht="12.75">
      <c r="L1094" s="2"/>
      <c r="M1094" s="2"/>
    </row>
    <row r="1095" spans="12:13" ht="12.75">
      <c r="L1095" s="2"/>
      <c r="M1095" s="2"/>
    </row>
    <row r="1096" spans="12:13" ht="12.75">
      <c r="L1096" s="2"/>
      <c r="M1096" s="2"/>
    </row>
    <row r="1097" spans="12:13" ht="12.75">
      <c r="L1097" s="2"/>
      <c r="M1097" s="2"/>
    </row>
    <row r="1098" spans="12:13" ht="12.75">
      <c r="L1098" s="2"/>
      <c r="M1098" s="2"/>
    </row>
    <row r="1099" spans="12:13" ht="12.75">
      <c r="L1099" s="2"/>
      <c r="M1099" s="2"/>
    </row>
    <row r="1100" spans="12:13" ht="12.75">
      <c r="L1100" s="2"/>
      <c r="M1100" s="2"/>
    </row>
    <row r="1101" spans="12:13" ht="12.75">
      <c r="L1101" s="2"/>
      <c r="M1101" s="2"/>
    </row>
    <row r="1102" spans="12:13" ht="12.75">
      <c r="L1102" s="2"/>
      <c r="M1102" s="2"/>
    </row>
    <row r="1103" spans="12:13" ht="12.75">
      <c r="L1103" s="2"/>
      <c r="M1103" s="2"/>
    </row>
    <row r="1104" spans="12:13" ht="12.75">
      <c r="L1104" s="2"/>
      <c r="M1104" s="2"/>
    </row>
    <row r="1105" spans="12:13" ht="12.75">
      <c r="L1105" s="2"/>
      <c r="M1105" s="2"/>
    </row>
    <row r="1106" spans="12:13" ht="12.75">
      <c r="L1106" s="2"/>
      <c r="M1106" s="2"/>
    </row>
    <row r="1107" spans="12:13" ht="12.75">
      <c r="L1107" s="2"/>
      <c r="M1107" s="2"/>
    </row>
    <row r="1108" spans="12:13" ht="12.75">
      <c r="L1108" s="2"/>
      <c r="M1108" s="2"/>
    </row>
    <row r="1109" spans="12:13" ht="12.75">
      <c r="L1109" s="2"/>
      <c r="M1109" s="2"/>
    </row>
    <row r="1110" spans="12:13" ht="12.75">
      <c r="L1110" s="2"/>
      <c r="M1110" s="2"/>
    </row>
    <row r="1111" spans="12:13" ht="12.75">
      <c r="L1111" s="2"/>
      <c r="M1111" s="2"/>
    </row>
    <row r="1112" spans="12:13" ht="12.75">
      <c r="L1112" s="2"/>
      <c r="M1112" s="2"/>
    </row>
    <row r="1113" spans="12:13" ht="12.75">
      <c r="L1113" s="2"/>
      <c r="M1113" s="2"/>
    </row>
    <row r="1114" spans="12:13" ht="12.75">
      <c r="L1114" s="2"/>
      <c r="M1114" s="2"/>
    </row>
    <row r="1115" spans="12:13" ht="12.75">
      <c r="L1115" s="2"/>
      <c r="M1115" s="2"/>
    </row>
    <row r="1116" spans="12:13" ht="12.75">
      <c r="L1116" s="2"/>
      <c r="M1116" s="2"/>
    </row>
    <row r="1117" spans="12:13" ht="12.75">
      <c r="L1117" s="2"/>
      <c r="M1117" s="2"/>
    </row>
    <row r="1118" spans="12:13" ht="12.75">
      <c r="L1118" s="2"/>
      <c r="M1118" s="2"/>
    </row>
    <row r="1119" spans="12:13" ht="12.75">
      <c r="L1119" s="2"/>
      <c r="M1119" s="2"/>
    </row>
    <row r="1120" spans="12:13" ht="12.75">
      <c r="L1120" s="2"/>
      <c r="M1120" s="2"/>
    </row>
    <row r="1121" spans="12:13" ht="12.75">
      <c r="L1121" s="2"/>
      <c r="M1121" s="2"/>
    </row>
    <row r="1122" spans="12:13" ht="12.75">
      <c r="L1122" s="2"/>
      <c r="M1122" s="2"/>
    </row>
    <row r="1123" spans="12:13" ht="12.75">
      <c r="L1123" s="2"/>
      <c r="M1123" s="2"/>
    </row>
    <row r="1124" spans="12:13" ht="12.75">
      <c r="L1124" s="2"/>
      <c r="M1124" s="2"/>
    </row>
    <row r="1125" spans="12:13" ht="12.75">
      <c r="L1125" s="2"/>
      <c r="M1125" s="2"/>
    </row>
    <row r="1126" spans="12:13" ht="12.75">
      <c r="L1126" s="2"/>
      <c r="M1126" s="2"/>
    </row>
    <row r="1127" spans="12:13" ht="12.75">
      <c r="L1127" s="2"/>
      <c r="M1127" s="2"/>
    </row>
    <row r="1128" spans="12:13" ht="12.75">
      <c r="L1128" s="2"/>
      <c r="M1128" s="2"/>
    </row>
    <row r="1129" spans="12:13" ht="12.75">
      <c r="L1129" s="2"/>
      <c r="M1129" s="2"/>
    </row>
    <row r="1130" spans="12:13" ht="12.75">
      <c r="L1130" s="2"/>
      <c r="M1130" s="2"/>
    </row>
    <row r="1131" spans="12:13" ht="12.75">
      <c r="L1131" s="2"/>
      <c r="M1131" s="2"/>
    </row>
    <row r="1132" spans="12:13" ht="12.75">
      <c r="L1132" s="2"/>
      <c r="M1132" s="2"/>
    </row>
    <row r="1133" spans="12:13" ht="12.75">
      <c r="L1133" s="2"/>
      <c r="M1133" s="2"/>
    </row>
    <row r="1134" spans="12:13" ht="12.75">
      <c r="L1134" s="2"/>
      <c r="M1134" s="2"/>
    </row>
    <row r="1135" spans="12:13" ht="12.75">
      <c r="L1135" s="2"/>
      <c r="M1135" s="2"/>
    </row>
    <row r="1136" spans="12:13" ht="12.75">
      <c r="L1136" s="2"/>
      <c r="M1136" s="2"/>
    </row>
    <row r="1137" spans="12:13" ht="12.75">
      <c r="L1137" s="2"/>
      <c r="M1137" s="2"/>
    </row>
    <row r="1138" spans="12:13" ht="12.75">
      <c r="L1138" s="2"/>
      <c r="M1138" s="2"/>
    </row>
    <row r="1139" spans="12:13" ht="12.75">
      <c r="L1139" s="2"/>
      <c r="M1139" s="2"/>
    </row>
    <row r="1140" spans="12:13" ht="12.75">
      <c r="L1140" s="2"/>
      <c r="M1140" s="2"/>
    </row>
    <row r="1141" spans="12:13" ht="12.75">
      <c r="L1141" s="2"/>
      <c r="M1141" s="2"/>
    </row>
    <row r="1142" spans="12:13" ht="12.75">
      <c r="L1142" s="2"/>
      <c r="M1142" s="2"/>
    </row>
    <row r="1143" spans="12:13" ht="12.75">
      <c r="L1143" s="2"/>
      <c r="M1143" s="2"/>
    </row>
    <row r="1144" spans="12:13" ht="12.75">
      <c r="L1144" s="2"/>
      <c r="M1144" s="2"/>
    </row>
    <row r="1145" spans="12:13" ht="12.75">
      <c r="L1145" s="2"/>
      <c r="M1145" s="2"/>
    </row>
    <row r="1146" spans="12:13" ht="12.75">
      <c r="L1146" s="2"/>
      <c r="M1146" s="2"/>
    </row>
    <row r="1147" spans="12:13" ht="12.75">
      <c r="L1147" s="2"/>
      <c r="M1147" s="2"/>
    </row>
    <row r="1148" spans="12:13" ht="12.75">
      <c r="L1148" s="2"/>
      <c r="M1148" s="2"/>
    </row>
    <row r="1149" spans="12:13" ht="12.75">
      <c r="L1149" s="2"/>
      <c r="M1149" s="2"/>
    </row>
    <row r="1150" spans="12:13" ht="12.75">
      <c r="L1150" s="2"/>
      <c r="M1150" s="2"/>
    </row>
    <row r="1151" spans="12:13" ht="12.75">
      <c r="L1151" s="2"/>
      <c r="M1151" s="2"/>
    </row>
    <row r="1152" spans="12:13" ht="12.75">
      <c r="L1152" s="2"/>
      <c r="M1152" s="2"/>
    </row>
    <row r="1153" spans="12:13" ht="12.75">
      <c r="L1153" s="2"/>
      <c r="M1153" s="2"/>
    </row>
    <row r="1154" spans="12:13" ht="12.75">
      <c r="L1154" s="2"/>
      <c r="M1154" s="2"/>
    </row>
    <row r="1155" spans="12:13" ht="12.75">
      <c r="L1155" s="2"/>
      <c r="M1155" s="2"/>
    </row>
    <row r="1156" spans="12:13" ht="12.75">
      <c r="L1156" s="2"/>
      <c r="M1156" s="2"/>
    </row>
    <row r="1157" spans="12:13" ht="12.75">
      <c r="L1157" s="2"/>
      <c r="M1157" s="2"/>
    </row>
    <row r="1158" spans="12:13" ht="12.75">
      <c r="L1158" s="2"/>
      <c r="M1158" s="2"/>
    </row>
    <row r="1159" spans="12:13" ht="12.75">
      <c r="L1159" s="2"/>
      <c r="M1159" s="2"/>
    </row>
    <row r="1160" spans="12:13" ht="12.75">
      <c r="L1160" s="2"/>
      <c r="M1160" s="2"/>
    </row>
    <row r="1161" spans="12:13" ht="12.75">
      <c r="L1161" s="2"/>
      <c r="M1161" s="2"/>
    </row>
    <row r="1162" spans="12:13" ht="12.75">
      <c r="L1162" s="2"/>
      <c r="M1162" s="2"/>
    </row>
    <row r="1163" spans="12:13" ht="12.75">
      <c r="L1163" s="2"/>
      <c r="M1163" s="2"/>
    </row>
    <row r="1164" spans="12:13" ht="12.75">
      <c r="L1164" s="2"/>
      <c r="M1164" s="2"/>
    </row>
    <row r="1165" spans="12:13" ht="12.75">
      <c r="L1165" s="2"/>
      <c r="M1165" s="2"/>
    </row>
    <row r="1166" spans="12:13" ht="12.75">
      <c r="L1166" s="2"/>
      <c r="M1166" s="2"/>
    </row>
    <row r="1167" spans="12:13" ht="12.75">
      <c r="L1167" s="2"/>
      <c r="M1167" s="2"/>
    </row>
    <row r="1168" spans="12:13" ht="12.75">
      <c r="L1168" s="2"/>
      <c r="M1168" s="2"/>
    </row>
    <row r="1169" spans="12:13" ht="12.75">
      <c r="L1169" s="2"/>
      <c r="M1169" s="2"/>
    </row>
    <row r="1170" spans="12:13" ht="12.75">
      <c r="L1170" s="2"/>
      <c r="M1170" s="2"/>
    </row>
    <row r="1171" spans="12:13" ht="12.75">
      <c r="L1171" s="2"/>
      <c r="M1171" s="2"/>
    </row>
    <row r="1172" spans="12:13" ht="12.75">
      <c r="L1172" s="2"/>
      <c r="M1172" s="2"/>
    </row>
    <row r="1173" spans="12:13" ht="12.75">
      <c r="L1173" s="2"/>
      <c r="M1173" s="2"/>
    </row>
    <row r="1174" spans="12:13" ht="12.75">
      <c r="L1174" s="2"/>
      <c r="M1174" s="2"/>
    </row>
    <row r="1175" spans="12:13" ht="12.75">
      <c r="L1175" s="2"/>
      <c r="M1175" s="2"/>
    </row>
    <row r="1176" spans="12:13" ht="12.75">
      <c r="L1176" s="2"/>
      <c r="M1176" s="2"/>
    </row>
    <row r="1177" spans="12:13" ht="12.75">
      <c r="L1177" s="2"/>
      <c r="M1177" s="2"/>
    </row>
    <row r="1178" spans="12:13" ht="12.75">
      <c r="L1178" s="2"/>
      <c r="M1178" s="2"/>
    </row>
    <row r="1179" spans="12:13" ht="12.75">
      <c r="L1179" s="2"/>
      <c r="M1179" s="2"/>
    </row>
    <row r="1180" spans="12:13" ht="12.75">
      <c r="L1180" s="2"/>
      <c r="M1180" s="2"/>
    </row>
    <row r="1181" spans="12:13" ht="12.75">
      <c r="L1181" s="2"/>
      <c r="M1181" s="2"/>
    </row>
    <row r="1182" spans="12:13" ht="12.75">
      <c r="L1182" s="2"/>
      <c r="M1182" s="2"/>
    </row>
    <row r="1183" spans="12:13" ht="12.75">
      <c r="L1183" s="2"/>
      <c r="M1183" s="2"/>
    </row>
    <row r="1184" spans="12:13" ht="12.75">
      <c r="L1184" s="2"/>
      <c r="M1184" s="2"/>
    </row>
    <row r="1185" spans="12:13" ht="12.75">
      <c r="L1185" s="2"/>
      <c r="M1185" s="2"/>
    </row>
    <row r="1186" spans="12:13" ht="12.75">
      <c r="L1186" s="2"/>
      <c r="M1186" s="2"/>
    </row>
    <row r="1187" spans="12:13" ht="12.75">
      <c r="L1187" s="2"/>
      <c r="M1187" s="2"/>
    </row>
    <row r="1188" spans="12:13" ht="12.75">
      <c r="L1188" s="2"/>
      <c r="M1188" s="2"/>
    </row>
    <row r="1189" spans="12:13" ht="12.75">
      <c r="L1189" s="2"/>
      <c r="M1189" s="2"/>
    </row>
    <row r="1190" spans="12:13" ht="12.75">
      <c r="L1190" s="2"/>
      <c r="M1190" s="2"/>
    </row>
    <row r="1191" spans="12:13" ht="12.75">
      <c r="L1191" s="2"/>
      <c r="M1191" s="2"/>
    </row>
    <row r="1192" spans="12:13" ht="12.75">
      <c r="L1192" s="2"/>
      <c r="M1192" s="2"/>
    </row>
    <row r="1193" spans="12:13" ht="12.75">
      <c r="L1193" s="2"/>
      <c r="M1193" s="2"/>
    </row>
    <row r="1194" spans="12:13" ht="12.75">
      <c r="L1194" s="2"/>
      <c r="M1194" s="2"/>
    </row>
    <row r="1195" spans="12:13" ht="12.75">
      <c r="L1195" s="2"/>
      <c r="M1195" s="2"/>
    </row>
    <row r="1196" spans="12:13" ht="12.75">
      <c r="L1196" s="2"/>
      <c r="M1196" s="2"/>
    </row>
    <row r="1197" spans="12:13" ht="12.75">
      <c r="L1197" s="2"/>
      <c r="M1197" s="2"/>
    </row>
    <row r="1198" spans="12:13" ht="12.75">
      <c r="L1198" s="2"/>
      <c r="M1198" s="2"/>
    </row>
    <row r="1199" spans="12:13" ht="12.75">
      <c r="L1199" s="2"/>
      <c r="M1199" s="2"/>
    </row>
    <row r="1200" spans="12:13" ht="12.75">
      <c r="L1200" s="2"/>
      <c r="M1200" s="2"/>
    </row>
    <row r="1201" spans="12:13" ht="12.75">
      <c r="L1201" s="2"/>
      <c r="M1201" s="2"/>
    </row>
    <row r="1202" spans="12:13" ht="12.75">
      <c r="L1202" s="2"/>
      <c r="M1202" s="2"/>
    </row>
    <row r="1203" spans="12:13" ht="12.75">
      <c r="L1203" s="2"/>
      <c r="M1203" s="2"/>
    </row>
    <row r="1204" spans="12:13" ht="12.75">
      <c r="L1204" s="2"/>
      <c r="M1204" s="2"/>
    </row>
    <row r="1205" spans="12:13" ht="12.75">
      <c r="L1205" s="2"/>
      <c r="M1205" s="2"/>
    </row>
    <row r="1206" spans="12:13" ht="12.75">
      <c r="L1206" s="2"/>
      <c r="M1206" s="2"/>
    </row>
    <row r="1207" spans="12:13" ht="12.75">
      <c r="L1207" s="2"/>
      <c r="M1207" s="2"/>
    </row>
    <row r="1208" spans="12:13" ht="12.75">
      <c r="L1208" s="2"/>
      <c r="M1208" s="2"/>
    </row>
    <row r="1209" spans="12:13" ht="12.75">
      <c r="L1209" s="2"/>
      <c r="M1209" s="2"/>
    </row>
    <row r="1210" spans="12:13" ht="12.75">
      <c r="L1210" s="2"/>
      <c r="M1210" s="2"/>
    </row>
    <row r="1211" spans="12:13" ht="12.75">
      <c r="L1211" s="2"/>
      <c r="M1211" s="2"/>
    </row>
    <row r="1212" spans="12:13" ht="12.75">
      <c r="L1212" s="2"/>
      <c r="M1212" s="2"/>
    </row>
    <row r="1213" spans="12:13" ht="12.75">
      <c r="L1213" s="2"/>
      <c r="M1213" s="2"/>
    </row>
    <row r="1214" spans="12:13" ht="12.75">
      <c r="L1214" s="2"/>
      <c r="M1214" s="2"/>
    </row>
    <row r="1215" spans="12:13" ht="12.75">
      <c r="L1215" s="2"/>
      <c r="M1215" s="2"/>
    </row>
    <row r="1216" spans="12:13" ht="12.75">
      <c r="L1216" s="2"/>
      <c r="M1216" s="2"/>
    </row>
    <row r="1217" spans="12:13" ht="12.75">
      <c r="L1217" s="2"/>
      <c r="M1217" s="2"/>
    </row>
    <row r="1218" spans="12:13" ht="12.75">
      <c r="L1218" s="2"/>
      <c r="M1218" s="2"/>
    </row>
    <row r="1219" spans="12:13" ht="12.75">
      <c r="L1219" s="2"/>
      <c r="M1219" s="2"/>
    </row>
    <row r="1220" spans="12:13" ht="12.75">
      <c r="L1220" s="2"/>
      <c r="M1220" s="2"/>
    </row>
    <row r="1221" spans="12:13" ht="12.75">
      <c r="L1221" s="2"/>
      <c r="M1221" s="2"/>
    </row>
    <row r="1222" spans="12:13" ht="12.75">
      <c r="L1222" s="2"/>
      <c r="M1222" s="2"/>
    </row>
    <row r="1223" spans="12:13" ht="12.75">
      <c r="L1223" s="2"/>
      <c r="M1223" s="2"/>
    </row>
    <row r="1224" spans="12:13" ht="12.75">
      <c r="L1224" s="2"/>
      <c r="M1224" s="2"/>
    </row>
    <row r="1225" spans="12:13" ht="12.75">
      <c r="L1225" s="2"/>
      <c r="M1225" s="2"/>
    </row>
    <row r="1226" spans="12:13" ht="12.75">
      <c r="L1226" s="2"/>
      <c r="M1226" s="2"/>
    </row>
    <row r="1227" spans="12:13" ht="12.75">
      <c r="L1227" s="2"/>
      <c r="M1227" s="2"/>
    </row>
    <row r="1228" spans="12:13" ht="12.75">
      <c r="L1228" s="2"/>
      <c r="M1228" s="2"/>
    </row>
    <row r="1229" spans="12:13" ht="12.75">
      <c r="L1229" s="2"/>
      <c r="M1229" s="2"/>
    </row>
    <row r="1230" spans="12:13" ht="12.75">
      <c r="L1230" s="2"/>
      <c r="M1230" s="2"/>
    </row>
    <row r="1231" spans="12:13" ht="12.75">
      <c r="L1231" s="2"/>
      <c r="M1231" s="2"/>
    </row>
    <row r="1232" spans="12:13" ht="12.75">
      <c r="L1232" s="2"/>
      <c r="M1232" s="2"/>
    </row>
    <row r="1233" spans="12:13" ht="12.75">
      <c r="L1233" s="2"/>
      <c r="M1233" s="2"/>
    </row>
    <row r="1234" spans="12:13" ht="12.75">
      <c r="L1234" s="2"/>
      <c r="M1234" s="2"/>
    </row>
    <row r="1235" spans="12:13" ht="12.75">
      <c r="L1235" s="2"/>
      <c r="M1235" s="2"/>
    </row>
    <row r="1236" spans="12:13" ht="12.75">
      <c r="L1236" s="2"/>
      <c r="M1236" s="2"/>
    </row>
    <row r="1237" spans="12:13" ht="12.75">
      <c r="L1237" s="2"/>
      <c r="M1237" s="2"/>
    </row>
    <row r="1238" spans="12:13" ht="12.75">
      <c r="L1238" s="2"/>
      <c r="M1238" s="2"/>
    </row>
    <row r="1239" spans="12:13" ht="12.75">
      <c r="L1239" s="2"/>
      <c r="M1239" s="2"/>
    </row>
    <row r="1240" spans="12:13" ht="12.75">
      <c r="L1240" s="2"/>
      <c r="M1240" s="2"/>
    </row>
    <row r="1241" spans="12:13" ht="12.75">
      <c r="L1241" s="2"/>
      <c r="M1241" s="2"/>
    </row>
    <row r="1242" spans="12:13" ht="12.75">
      <c r="L1242" s="2"/>
      <c r="M1242" s="2"/>
    </row>
    <row r="1243" spans="12:13" ht="12.75">
      <c r="L1243" s="2"/>
      <c r="M1243" s="2"/>
    </row>
    <row r="1244" spans="12:13" ht="12.75">
      <c r="L1244" s="2"/>
      <c r="M1244" s="2"/>
    </row>
    <row r="1245" spans="12:13" ht="12.75">
      <c r="L1245" s="2"/>
      <c r="M1245" s="2"/>
    </row>
    <row r="1246" spans="12:13" ht="12.75">
      <c r="L1246" s="2"/>
      <c r="M1246" s="2"/>
    </row>
    <row r="1247" spans="12:13" ht="12.75">
      <c r="L1247" s="2"/>
      <c r="M1247" s="2"/>
    </row>
    <row r="1248" spans="12:13" ht="12.75">
      <c r="L1248" s="2"/>
      <c r="M1248" s="2"/>
    </row>
    <row r="1249" spans="12:13" ht="12.75">
      <c r="L1249" s="2"/>
      <c r="M1249" s="2"/>
    </row>
    <row r="1250" spans="12:13" ht="12.75">
      <c r="L1250" s="2"/>
      <c r="M1250" s="2"/>
    </row>
    <row r="1251" spans="12:13" ht="12.75">
      <c r="L1251" s="2"/>
      <c r="M1251" s="2"/>
    </row>
    <row r="1252" spans="12:13" ht="12.75">
      <c r="L1252" s="2"/>
      <c r="M1252" s="2"/>
    </row>
    <row r="1253" spans="12:13" ht="12.75">
      <c r="L1253" s="2"/>
      <c r="M1253" s="2"/>
    </row>
    <row r="1254" spans="12:13" ht="12.75">
      <c r="L1254" s="2"/>
      <c r="M1254" s="2"/>
    </row>
    <row r="1255" spans="12:13" ht="12.75">
      <c r="L1255" s="2"/>
      <c r="M1255" s="2"/>
    </row>
    <row r="1256" spans="12:13" ht="12.75">
      <c r="L1256" s="2"/>
      <c r="M1256" s="2"/>
    </row>
    <row r="1257" spans="12:13" ht="12.75">
      <c r="L1257" s="2"/>
      <c r="M1257" s="2"/>
    </row>
    <row r="1258" spans="12:13" ht="12.75">
      <c r="L1258" s="2"/>
      <c r="M1258" s="2"/>
    </row>
    <row r="1259" spans="12:13" ht="12.75">
      <c r="L1259" s="2"/>
      <c r="M1259" s="2"/>
    </row>
    <row r="1260" spans="12:13" ht="12.75">
      <c r="L1260" s="2"/>
      <c r="M1260" s="2"/>
    </row>
    <row r="1261" spans="12:13" ht="12.75">
      <c r="L1261" s="2"/>
      <c r="M1261" s="2"/>
    </row>
    <row r="1262" spans="12:13" ht="12.75">
      <c r="L1262" s="2"/>
      <c r="M1262" s="2"/>
    </row>
    <row r="1263" spans="12:13" ht="12.75">
      <c r="L1263" s="2"/>
      <c r="M1263" s="2"/>
    </row>
    <row r="1264" spans="12:13" ht="12.75">
      <c r="L1264" s="2"/>
      <c r="M1264" s="2"/>
    </row>
    <row r="1265" spans="12:13" ht="12.75">
      <c r="L1265" s="2"/>
      <c r="M1265" s="2"/>
    </row>
    <row r="1266" spans="12:13" ht="12.75">
      <c r="L1266" s="2"/>
      <c r="M1266" s="2"/>
    </row>
    <row r="1267" spans="12:13" ht="12.75">
      <c r="L1267" s="2"/>
      <c r="M1267" s="2"/>
    </row>
    <row r="1268" spans="12:13" ht="12.75">
      <c r="L1268" s="2"/>
      <c r="M1268" s="2"/>
    </row>
    <row r="1269" spans="12:13" ht="12.75">
      <c r="L1269" s="2"/>
      <c r="M1269" s="2"/>
    </row>
    <row r="1270" spans="12:13" ht="12.75">
      <c r="L1270" s="2"/>
      <c r="M1270" s="2"/>
    </row>
    <row r="1271" spans="12:13" ht="12.75">
      <c r="L1271" s="2"/>
      <c r="M1271" s="2"/>
    </row>
    <row r="1272" spans="12:13" ht="12.75">
      <c r="L1272" s="2"/>
      <c r="M1272" s="2"/>
    </row>
    <row r="1273" spans="12:13" ht="12.75">
      <c r="L1273" s="2"/>
      <c r="M1273" s="2"/>
    </row>
    <row r="1274" spans="12:13" ht="12.75">
      <c r="L1274" s="2"/>
      <c r="M1274" s="2"/>
    </row>
    <row r="1275" spans="12:13" ht="12.75">
      <c r="L1275" s="2"/>
      <c r="M1275" s="2"/>
    </row>
    <row r="1276" spans="12:13" ht="12.75">
      <c r="L1276" s="2"/>
      <c r="M1276" s="2"/>
    </row>
    <row r="1277" spans="12:13" ht="12.75">
      <c r="L1277" s="2"/>
      <c r="M1277" s="2"/>
    </row>
    <row r="1278" spans="12:13" ht="12.75">
      <c r="L1278" s="2"/>
      <c r="M1278" s="2"/>
    </row>
    <row r="1279" spans="12:13" ht="12.75">
      <c r="L1279" s="2"/>
      <c r="M1279" s="2"/>
    </row>
    <row r="1280" spans="12:13" ht="12.75">
      <c r="L1280" s="2"/>
      <c r="M1280" s="2"/>
    </row>
    <row r="1281" spans="12:13" ht="12.75">
      <c r="L1281" s="2"/>
      <c r="M1281" s="2"/>
    </row>
    <row r="1282" spans="12:13" ht="12.75">
      <c r="L1282" s="2"/>
      <c r="M1282" s="2"/>
    </row>
    <row r="1283" spans="12:13" ht="12.75">
      <c r="L1283" s="2"/>
      <c r="M1283" s="2"/>
    </row>
    <row r="1284" spans="12:13" ht="12.75">
      <c r="L1284" s="2"/>
      <c r="M1284" s="2"/>
    </row>
    <row r="1285" spans="12:13" ht="12.75">
      <c r="L1285" s="2"/>
      <c r="M1285" s="2"/>
    </row>
    <row r="1286" spans="12:13" ht="12.75">
      <c r="L1286" s="2"/>
      <c r="M1286" s="2"/>
    </row>
    <row r="1287" spans="12:13" ht="12.75">
      <c r="L1287" s="2"/>
      <c r="M1287" s="2"/>
    </row>
    <row r="1288" spans="12:13" ht="12.75">
      <c r="L1288" s="2"/>
      <c r="M1288" s="2"/>
    </row>
    <row r="1289" spans="12:13" ht="12.75">
      <c r="L1289" s="2"/>
      <c r="M1289" s="2"/>
    </row>
    <row r="1290" spans="12:13" ht="12.75">
      <c r="L1290" s="2"/>
      <c r="M1290" s="2"/>
    </row>
    <row r="1291" spans="12:13" ht="12.75">
      <c r="L1291" s="2"/>
      <c r="M1291" s="2"/>
    </row>
    <row r="1292" spans="12:13" ht="12.75">
      <c r="L1292" s="2"/>
      <c r="M1292" s="2"/>
    </row>
    <row r="1293" spans="12:13" ht="12.75">
      <c r="L1293" s="2"/>
      <c r="M1293" s="2"/>
    </row>
    <row r="1294" spans="12:13" ht="12.75">
      <c r="L1294" s="2"/>
      <c r="M1294" s="2"/>
    </row>
    <row r="1295" spans="12:13" ht="12.75">
      <c r="L1295" s="2"/>
      <c r="M1295" s="2"/>
    </row>
    <row r="1296" spans="12:13" ht="12.75">
      <c r="L1296" s="2"/>
      <c r="M1296" s="2"/>
    </row>
    <row r="1297" spans="12:13" ht="12.75">
      <c r="L1297" s="2"/>
      <c r="M1297" s="2"/>
    </row>
    <row r="1298" spans="12:13" ht="12.75">
      <c r="L1298" s="2"/>
      <c r="M1298" s="2"/>
    </row>
    <row r="1299" spans="12:13" ht="12.75">
      <c r="L1299" s="2"/>
      <c r="M1299" s="2"/>
    </row>
    <row r="1300" spans="12:13" ht="12.75">
      <c r="L1300" s="2"/>
      <c r="M1300" s="2"/>
    </row>
    <row r="1301" spans="12:13" ht="12.75">
      <c r="L1301" s="2"/>
      <c r="M1301" s="2"/>
    </row>
    <row r="1302" spans="12:13" ht="12.75">
      <c r="L1302" s="2"/>
      <c r="M1302" s="2"/>
    </row>
    <row r="1303" spans="12:13" ht="12.75">
      <c r="L1303" s="2"/>
      <c r="M1303" s="2"/>
    </row>
    <row r="1304" spans="12:13" ht="12.75">
      <c r="L1304" s="2"/>
      <c r="M1304" s="2"/>
    </row>
    <row r="1305" spans="12:13" ht="12.75">
      <c r="L1305" s="2"/>
      <c r="M1305" s="2"/>
    </row>
    <row r="1306" spans="12:13" ht="12.75">
      <c r="L1306" s="2"/>
      <c r="M1306" s="2"/>
    </row>
    <row r="1307" spans="12:13" ht="12.75">
      <c r="L1307" s="2"/>
      <c r="M1307" s="2"/>
    </row>
    <row r="1308" spans="12:13" ht="12.75">
      <c r="L1308" s="2"/>
      <c r="M1308" s="2"/>
    </row>
    <row r="1309" spans="12:13" ht="12.75">
      <c r="L1309" s="2"/>
      <c r="M1309" s="2"/>
    </row>
    <row r="1310" spans="12:13" ht="12.75">
      <c r="L1310" s="2"/>
      <c r="M1310" s="2"/>
    </row>
    <row r="1311" spans="12:13" ht="12.75">
      <c r="L1311" s="2"/>
      <c r="M1311" s="2"/>
    </row>
    <row r="1312" spans="12:13" ht="12.75">
      <c r="L1312" s="2"/>
      <c r="M1312" s="2"/>
    </row>
    <row r="1313" spans="12:13" ht="12.75">
      <c r="L1313" s="2"/>
      <c r="M1313" s="2"/>
    </row>
    <row r="1314" spans="12:13" ht="12.75">
      <c r="L1314" s="2"/>
      <c r="M1314" s="2"/>
    </row>
    <row r="1315" spans="12:13" ht="12.75">
      <c r="L1315" s="2"/>
      <c r="M1315" s="2"/>
    </row>
    <row r="1316" spans="12:13" ht="12.75">
      <c r="L1316" s="2"/>
      <c r="M1316" s="2"/>
    </row>
    <row r="1317" spans="12:13" ht="12.75">
      <c r="L1317" s="2"/>
      <c r="M1317" s="2"/>
    </row>
    <row r="1318" spans="12:13" ht="12.75">
      <c r="L1318" s="2"/>
      <c r="M1318" s="2"/>
    </row>
    <row r="1319" spans="12:13" ht="12.75">
      <c r="L1319" s="2"/>
      <c r="M1319" s="2"/>
    </row>
    <row r="1320" spans="12:13" ht="12.75">
      <c r="L1320" s="2"/>
      <c r="M1320" s="2"/>
    </row>
    <row r="1321" spans="12:13" ht="12.75">
      <c r="L1321" s="2"/>
      <c r="M1321" s="2"/>
    </row>
    <row r="1322" spans="12:13" ht="12.75">
      <c r="L1322" s="2"/>
      <c r="M1322" s="2"/>
    </row>
    <row r="1323" spans="12:13" ht="12.75">
      <c r="L1323" s="2"/>
      <c r="M1323" s="2"/>
    </row>
    <row r="1324" spans="12:13" ht="12.75">
      <c r="L1324" s="2"/>
      <c r="M1324" s="2"/>
    </row>
    <row r="1325" spans="12:13" ht="12.75">
      <c r="L1325" s="2"/>
      <c r="M1325" s="2"/>
    </row>
    <row r="1326" spans="12:13" ht="12.75">
      <c r="L1326" s="2"/>
      <c r="M1326" s="2"/>
    </row>
    <row r="1327" spans="12:13" ht="12.75">
      <c r="L1327" s="2"/>
      <c r="M1327" s="2"/>
    </row>
    <row r="1328" spans="12:13" ht="12.75">
      <c r="L1328" s="2"/>
      <c r="M1328" s="2"/>
    </row>
    <row r="1329" spans="12:13" ht="12.75">
      <c r="L1329" s="2"/>
      <c r="M1329" s="2"/>
    </row>
    <row r="1330" spans="12:13" ht="12.75">
      <c r="L1330" s="2"/>
      <c r="M1330" s="2"/>
    </row>
    <row r="1331" spans="12:13" ht="12.75">
      <c r="L1331" s="2"/>
      <c r="M1331" s="2"/>
    </row>
    <row r="1332" spans="12:13" ht="12.75">
      <c r="L1332" s="2"/>
      <c r="M1332" s="2"/>
    </row>
    <row r="1333" spans="12:13" ht="12.75">
      <c r="L1333" s="2"/>
      <c r="M1333" s="2"/>
    </row>
    <row r="1334" spans="12:13" ht="12.75">
      <c r="L1334" s="2"/>
      <c r="M1334" s="2"/>
    </row>
    <row r="1335" spans="12:13" ht="12.75">
      <c r="L1335" s="2"/>
      <c r="M1335" s="2"/>
    </row>
    <row r="1336" spans="12:13" ht="12.75">
      <c r="L1336" s="2"/>
      <c r="M1336" s="2"/>
    </row>
    <row r="1337" spans="12:13" ht="12.75">
      <c r="L1337" s="2"/>
      <c r="M1337" s="2"/>
    </row>
    <row r="1338" spans="12:13" ht="12.75">
      <c r="L1338" s="2"/>
      <c r="M1338" s="2"/>
    </row>
    <row r="1339" spans="12:13" ht="12.75">
      <c r="L1339" s="2"/>
      <c r="M1339" s="2"/>
    </row>
    <row r="1340" spans="12:13" ht="12.75">
      <c r="L1340" s="2"/>
      <c r="M1340" s="2"/>
    </row>
    <row r="1341" spans="12:13" ht="12.75">
      <c r="L1341" s="2"/>
      <c r="M1341" s="2"/>
    </row>
    <row r="1342" spans="12:13" ht="12.75">
      <c r="L1342" s="2"/>
      <c r="M1342" s="2"/>
    </row>
    <row r="1343" spans="12:13" ht="12.75">
      <c r="L1343" s="2"/>
      <c r="M1343" s="2"/>
    </row>
    <row r="1344" spans="12:13" ht="12.75">
      <c r="L1344" s="2"/>
      <c r="M1344" s="2"/>
    </row>
    <row r="1345" spans="12:13" ht="12.75">
      <c r="L1345" s="2"/>
      <c r="M1345" s="2"/>
    </row>
    <row r="1346" spans="12:13" ht="12.75">
      <c r="L1346" s="2"/>
      <c r="M1346" s="2"/>
    </row>
    <row r="1347" spans="12:13" ht="12.75">
      <c r="L1347" s="2"/>
      <c r="M1347" s="2"/>
    </row>
    <row r="1348" spans="12:13" ht="12.75">
      <c r="L1348" s="2"/>
      <c r="M1348" s="2"/>
    </row>
    <row r="1349" spans="12:13" ht="12.75">
      <c r="L1349" s="2"/>
      <c r="M1349" s="2"/>
    </row>
    <row r="1350" spans="12:13" ht="12.75">
      <c r="L1350" s="2"/>
      <c r="M1350" s="2"/>
    </row>
    <row r="1351" spans="12:13" ht="12.75">
      <c r="L1351" s="2"/>
      <c r="M1351" s="2"/>
    </row>
    <row r="1352" spans="12:13" ht="12.75">
      <c r="L1352" s="2"/>
      <c r="M1352" s="2"/>
    </row>
    <row r="1353" spans="12:13" ht="12.75">
      <c r="L1353" s="2"/>
      <c r="M1353" s="2"/>
    </row>
    <row r="1354" spans="12:13" ht="12.75">
      <c r="L1354" s="2"/>
      <c r="M1354" s="2"/>
    </row>
    <row r="1355" spans="12:13" ht="12.75">
      <c r="L1355" s="2"/>
      <c r="M1355" s="2"/>
    </row>
    <row r="1356" spans="12:13" ht="12.75">
      <c r="L1356" s="2"/>
      <c r="M1356" s="2"/>
    </row>
    <row r="1357" spans="12:13" ht="12.75">
      <c r="L1357" s="2"/>
      <c r="M1357" s="2"/>
    </row>
    <row r="1358" spans="12:13" ht="12.75">
      <c r="L1358" s="2"/>
      <c r="M1358" s="2"/>
    </row>
    <row r="1359" spans="12:13" ht="12.75">
      <c r="L1359" s="2"/>
      <c r="M1359" s="2"/>
    </row>
    <row r="1360" spans="12:13" ht="12.75">
      <c r="L1360" s="2"/>
      <c r="M1360" s="2"/>
    </row>
    <row r="1361" spans="12:13" ht="12.75">
      <c r="L1361" s="2"/>
      <c r="M1361" s="2"/>
    </row>
    <row r="1362" spans="12:13" ht="12.75">
      <c r="L1362" s="2"/>
      <c r="M1362" s="2"/>
    </row>
    <row r="1363" spans="12:13" ht="12.75">
      <c r="L1363" s="2"/>
      <c r="M1363" s="2"/>
    </row>
    <row r="1364" spans="12:13" ht="12.75">
      <c r="L1364" s="2"/>
      <c r="M1364" s="2"/>
    </row>
    <row r="1365" spans="12:13" ht="12.75">
      <c r="L1365" s="2"/>
      <c r="M1365" s="2"/>
    </row>
    <row r="1366" spans="12:13" ht="12.75">
      <c r="L1366" s="2"/>
      <c r="M1366" s="2"/>
    </row>
    <row r="1367" spans="12:13" ht="12.75">
      <c r="L1367" s="2"/>
      <c r="M1367" s="2"/>
    </row>
    <row r="1368" spans="12:13" ht="12.75">
      <c r="L1368" s="2"/>
      <c r="M1368" s="2"/>
    </row>
    <row r="1369" spans="12:13" ht="12.75">
      <c r="L1369" s="2"/>
      <c r="M1369" s="2"/>
    </row>
    <row r="1370" spans="12:13" ht="12.75">
      <c r="L1370" s="2"/>
      <c r="M1370" s="2"/>
    </row>
    <row r="1371" spans="12:13" ht="12.75">
      <c r="L1371" s="2"/>
      <c r="M1371" s="2"/>
    </row>
    <row r="1372" spans="12:13" ht="12.75">
      <c r="L1372" s="2"/>
      <c r="M1372" s="2"/>
    </row>
    <row r="1373" spans="12:13" ht="12.75">
      <c r="L1373" s="2"/>
      <c r="M1373" s="2"/>
    </row>
    <row r="1374" spans="12:13" ht="12.75">
      <c r="L1374" s="2"/>
      <c r="M1374" s="2"/>
    </row>
    <row r="1375" spans="12:13" ht="12.75">
      <c r="L1375" s="2"/>
      <c r="M1375" s="2"/>
    </row>
    <row r="1376" spans="12:13" ht="12.75">
      <c r="L1376" s="2"/>
      <c r="M1376" s="2"/>
    </row>
    <row r="1377" spans="12:13" ht="12.75">
      <c r="L1377" s="2"/>
      <c r="M1377" s="2"/>
    </row>
    <row r="1378" spans="12:13" ht="12.75">
      <c r="L1378" s="2"/>
      <c r="M1378" s="2"/>
    </row>
    <row r="1379" spans="12:13" ht="12.75">
      <c r="L1379" s="2"/>
      <c r="M1379" s="2"/>
    </row>
    <row r="1380" spans="12:13" ht="12.75">
      <c r="L1380" s="2"/>
      <c r="M1380" s="2"/>
    </row>
    <row r="1381" spans="12:13" ht="12.75">
      <c r="L1381" s="2"/>
      <c r="M1381" s="2"/>
    </row>
    <row r="1382" spans="12:13" ht="12.75">
      <c r="L1382" s="2"/>
      <c r="M1382" s="2"/>
    </row>
    <row r="1383" spans="12:13" ht="12.75">
      <c r="L1383" s="2"/>
      <c r="M1383" s="2"/>
    </row>
    <row r="1384" spans="12:13" ht="12.75">
      <c r="L1384" s="2"/>
      <c r="M1384" s="2"/>
    </row>
    <row r="1385" spans="12:13" ht="12.75">
      <c r="L1385" s="2"/>
      <c r="M1385" s="2"/>
    </row>
    <row r="1386" spans="12:13" ht="12.75">
      <c r="L1386" s="2"/>
      <c r="M1386" s="2"/>
    </row>
    <row r="1387" spans="12:13" ht="12.75">
      <c r="L1387" s="2"/>
      <c r="M1387" s="2"/>
    </row>
    <row r="1388" spans="12:13" ht="12.75">
      <c r="L1388" s="2"/>
      <c r="M1388" s="2"/>
    </row>
    <row r="1389" spans="12:13" ht="12.75">
      <c r="L1389" s="2"/>
      <c r="M1389" s="2"/>
    </row>
    <row r="1390" spans="12:13" ht="12.75">
      <c r="L1390" s="2"/>
      <c r="M1390" s="2"/>
    </row>
    <row r="1391" spans="12:13" ht="12.75">
      <c r="L1391" s="2"/>
      <c r="M1391" s="2"/>
    </row>
    <row r="1392" spans="12:13" ht="12.75">
      <c r="L1392" s="2"/>
      <c r="M1392" s="2"/>
    </row>
    <row r="1393" spans="12:13" ht="12.75">
      <c r="L1393" s="2"/>
      <c r="M1393" s="2"/>
    </row>
    <row r="1394" spans="12:13" ht="12.75">
      <c r="L1394" s="2"/>
      <c r="M1394" s="2"/>
    </row>
    <row r="1395" spans="12:13" ht="12.75">
      <c r="L1395" s="2"/>
      <c r="M1395" s="2"/>
    </row>
    <row r="1396" spans="12:13" ht="12.75">
      <c r="L1396" s="2"/>
      <c r="M1396" s="2"/>
    </row>
    <row r="1397" spans="12:13" ht="12.75">
      <c r="L1397" s="2"/>
      <c r="M1397" s="2"/>
    </row>
    <row r="1398" spans="12:13" ht="12.75">
      <c r="L1398" s="2"/>
      <c r="M1398" s="2"/>
    </row>
    <row r="1399" spans="12:13" ht="12.75">
      <c r="L1399" s="2"/>
      <c r="M1399" s="2"/>
    </row>
    <row r="1400" spans="12:13" ht="12.75">
      <c r="L1400" s="2"/>
      <c r="M1400" s="2"/>
    </row>
    <row r="1401" spans="12:13" ht="12.75">
      <c r="L1401" s="2"/>
      <c r="M1401" s="2"/>
    </row>
    <row r="1402" spans="12:13" ht="12.75">
      <c r="L1402" s="2"/>
      <c r="M1402" s="2"/>
    </row>
    <row r="1403" spans="12:13" ht="12.75">
      <c r="L1403" s="2"/>
      <c r="M1403" s="2"/>
    </row>
    <row r="1404" spans="12:13" ht="12.75">
      <c r="L1404" s="2"/>
      <c r="M1404" s="2"/>
    </row>
    <row r="1405" spans="12:13" ht="12.75">
      <c r="L1405" s="2"/>
      <c r="M1405" s="2"/>
    </row>
    <row r="1406" spans="12:13" ht="12.75">
      <c r="L1406" s="2"/>
      <c r="M1406" s="2"/>
    </row>
    <row r="1407" spans="12:13" ht="12.75">
      <c r="L1407" s="2"/>
      <c r="M1407" s="2"/>
    </row>
    <row r="1408" spans="12:13" ht="12.75">
      <c r="L1408" s="2"/>
      <c r="M1408" s="2"/>
    </row>
    <row r="1409" spans="12:13" ht="12.75">
      <c r="L1409" s="2"/>
      <c r="M1409" s="2"/>
    </row>
    <row r="1410" spans="12:13" ht="12.75">
      <c r="L1410" s="2"/>
      <c r="M1410" s="2"/>
    </row>
    <row r="1411" spans="12:13" ht="12.75">
      <c r="L1411" s="2"/>
      <c r="M1411" s="2"/>
    </row>
    <row r="1412" spans="12:13" ht="12.75">
      <c r="L1412" s="2"/>
      <c r="M1412" s="2"/>
    </row>
    <row r="1413" spans="12:13" ht="12.75">
      <c r="L1413" s="2"/>
      <c r="M1413" s="2"/>
    </row>
    <row r="1414" spans="12:13" ht="12.75">
      <c r="L1414" s="2"/>
      <c r="M1414" s="2"/>
    </row>
    <row r="1415" spans="12:13" ht="12.75">
      <c r="L1415" s="2"/>
      <c r="M1415" s="2"/>
    </row>
    <row r="1416" spans="12:13" ht="12.75">
      <c r="L1416" s="2"/>
      <c r="M1416" s="2"/>
    </row>
    <row r="1417" spans="12:13" ht="12.75">
      <c r="L1417" s="2"/>
      <c r="M1417" s="2"/>
    </row>
    <row r="1418" spans="12:13" ht="12.75">
      <c r="L1418" s="2"/>
      <c r="M1418" s="2"/>
    </row>
    <row r="1419" spans="12:13" ht="12.75">
      <c r="L1419" s="2"/>
      <c r="M1419" s="2"/>
    </row>
    <row r="1420" spans="12:13" ht="12.75">
      <c r="L1420" s="2"/>
      <c r="M1420" s="2"/>
    </row>
    <row r="1421" spans="12:13" ht="12.75">
      <c r="L1421" s="2"/>
      <c r="M1421" s="2"/>
    </row>
    <row r="1422" spans="12:13" ht="12.75">
      <c r="L1422" s="2"/>
      <c r="M1422" s="2"/>
    </row>
    <row r="1423" spans="12:13" ht="12.75">
      <c r="L1423" s="2"/>
      <c r="M1423" s="2"/>
    </row>
    <row r="1424" spans="12:13" ht="12.75">
      <c r="L1424" s="2"/>
      <c r="M1424" s="2"/>
    </row>
    <row r="1425" spans="12:13" ht="12.75">
      <c r="L1425" s="2"/>
      <c r="M1425" s="2"/>
    </row>
    <row r="1426" spans="12:13" ht="12.75">
      <c r="L1426" s="2"/>
      <c r="M1426" s="2"/>
    </row>
    <row r="1427" spans="12:13" ht="12.75">
      <c r="L1427" s="2"/>
      <c r="M1427" s="2"/>
    </row>
    <row r="1428" spans="12:13" ht="12.75">
      <c r="L1428" s="2"/>
      <c r="M1428" s="2"/>
    </row>
    <row r="1429" spans="12:13" ht="12.75">
      <c r="L1429" s="2"/>
      <c r="M1429" s="2"/>
    </row>
    <row r="1430" spans="12:13" ht="12.75">
      <c r="L1430" s="2"/>
      <c r="M1430" s="2"/>
    </row>
    <row r="1431" spans="12:13" ht="12.75">
      <c r="L1431" s="2"/>
      <c r="M1431" s="2"/>
    </row>
    <row r="1432" spans="12:13" ht="12.75">
      <c r="L1432" s="2"/>
      <c r="M1432" s="2"/>
    </row>
    <row r="1433" spans="12:13" ht="12.75">
      <c r="L1433" s="2"/>
      <c r="M1433" s="2"/>
    </row>
    <row r="1434" spans="12:13" ht="12.75">
      <c r="L1434" s="2"/>
      <c r="M1434" s="2"/>
    </row>
    <row r="1435" spans="12:13" ht="12.75">
      <c r="L1435" s="2"/>
      <c r="M1435" s="2"/>
    </row>
    <row r="1436" spans="12:13" ht="12.75">
      <c r="L1436" s="2"/>
      <c r="M1436" s="2"/>
    </row>
    <row r="1437" spans="12:13" ht="12.75">
      <c r="L1437" s="2"/>
      <c r="M1437" s="2"/>
    </row>
    <row r="1438" spans="12:13" ht="12.75">
      <c r="L1438" s="2"/>
      <c r="M1438" s="2"/>
    </row>
    <row r="1439" spans="12:13" ht="12.75">
      <c r="L1439" s="2"/>
      <c r="M1439" s="2"/>
    </row>
    <row r="1440" spans="12:13" ht="12.75">
      <c r="L1440" s="2"/>
      <c r="M1440" s="2"/>
    </row>
    <row r="1441" spans="12:13" ht="12.75">
      <c r="L1441" s="2"/>
      <c r="M1441" s="2"/>
    </row>
    <row r="1442" spans="12:13" ht="12.75">
      <c r="L1442" s="2"/>
      <c r="M1442" s="2"/>
    </row>
    <row r="1443" spans="12:13" ht="12.75">
      <c r="L1443" s="2"/>
      <c r="M1443" s="2"/>
    </row>
    <row r="1444" spans="12:13" ht="12.75">
      <c r="L1444" s="2"/>
      <c r="M1444" s="2"/>
    </row>
    <row r="1445" spans="12:13" ht="12.75">
      <c r="L1445" s="2"/>
      <c r="M1445" s="2"/>
    </row>
    <row r="1446" spans="12:13" ht="12.75">
      <c r="L1446" s="2"/>
      <c r="M1446" s="2"/>
    </row>
    <row r="1447" spans="12:13" ht="12.75">
      <c r="L1447" s="2"/>
      <c r="M1447" s="2"/>
    </row>
    <row r="1448" spans="12:13" ht="12.75">
      <c r="L1448" s="2"/>
      <c r="M1448" s="2"/>
    </row>
    <row r="1449" spans="12:13" ht="12.75">
      <c r="L1449" s="2"/>
      <c r="M1449" s="2"/>
    </row>
    <row r="1450" spans="12:13" ht="12.75">
      <c r="L1450" s="2"/>
      <c r="M1450" s="2"/>
    </row>
    <row r="1451" spans="12:13" ht="12.75">
      <c r="L1451" s="2"/>
      <c r="M1451" s="2"/>
    </row>
    <row r="1452" spans="12:13" ht="12.75">
      <c r="L1452" s="2"/>
      <c r="M1452" s="2"/>
    </row>
    <row r="1453" spans="12:13" ht="12.75">
      <c r="L1453" s="2"/>
      <c r="M1453" s="2"/>
    </row>
    <row r="1454" spans="12:13" ht="12.75">
      <c r="L1454" s="2"/>
      <c r="M1454" s="2"/>
    </row>
    <row r="1455" spans="12:13" ht="12.75">
      <c r="L1455" s="2"/>
      <c r="M1455" s="2"/>
    </row>
    <row r="1456" spans="12:13" ht="12.75">
      <c r="L1456" s="2"/>
      <c r="M1456" s="2"/>
    </row>
    <row r="1457" spans="12:13" ht="12.75">
      <c r="L1457" s="2"/>
      <c r="M1457" s="2"/>
    </row>
    <row r="1458" spans="12:13" ht="12.75">
      <c r="L1458" s="2"/>
      <c r="M1458" s="2"/>
    </row>
    <row r="1459" spans="12:13" ht="12.75">
      <c r="L1459" s="2"/>
      <c r="M1459" s="2"/>
    </row>
    <row r="1460" spans="12:13" ht="12.75">
      <c r="L1460" s="2"/>
      <c r="M1460" s="2"/>
    </row>
    <row r="1461" spans="12:13" ht="12.75">
      <c r="L1461" s="2"/>
      <c r="M1461" s="2"/>
    </row>
    <row r="1462" spans="12:13" ht="12.75">
      <c r="L1462" s="2"/>
      <c r="M1462" s="2"/>
    </row>
    <row r="1463" spans="12:13" ht="12.75">
      <c r="L1463" s="2"/>
      <c r="M1463" s="2"/>
    </row>
    <row r="1464" spans="12:13" ht="12.75">
      <c r="L1464" s="2"/>
      <c r="M1464" s="2"/>
    </row>
    <row r="1465" spans="12:13" ht="12.75">
      <c r="L1465" s="2"/>
      <c r="M1465" s="2"/>
    </row>
    <row r="1466" spans="12:13" ht="12.75">
      <c r="L1466" s="2"/>
      <c r="M1466" s="2"/>
    </row>
    <row r="1467" spans="12:13" ht="12.75">
      <c r="L1467" s="2"/>
      <c r="M1467" s="2"/>
    </row>
    <row r="1468" spans="12:13" ht="12.75">
      <c r="L1468" s="2"/>
      <c r="M1468" s="2"/>
    </row>
    <row r="1469" spans="12:13" ht="12.75">
      <c r="L1469" s="2"/>
      <c r="M1469" s="2"/>
    </row>
    <row r="1470" spans="12:13" ht="12.75">
      <c r="L1470" s="2"/>
      <c r="M1470" s="2"/>
    </row>
    <row r="1471" spans="12:13" ht="12.75">
      <c r="L1471" s="2"/>
      <c r="M1471" s="2"/>
    </row>
    <row r="1472" spans="12:13" ht="12.75">
      <c r="L1472" s="2"/>
      <c r="M1472" s="2"/>
    </row>
    <row r="1473" spans="12:13" ht="12.75">
      <c r="L1473" s="2"/>
      <c r="M1473" s="2"/>
    </row>
    <row r="1474" spans="12:13" ht="12.75">
      <c r="L1474" s="2"/>
      <c r="M1474" s="2"/>
    </row>
    <row r="1475" spans="12:13" ht="12.75">
      <c r="L1475" s="2"/>
      <c r="M1475" s="2"/>
    </row>
    <row r="1476" spans="12:13" ht="12.75">
      <c r="L1476" s="2"/>
      <c r="M1476" s="2"/>
    </row>
    <row r="1477" spans="12:13" ht="12.75">
      <c r="L1477" s="2"/>
      <c r="M1477" s="2"/>
    </row>
    <row r="1478" spans="12:13" ht="12.75">
      <c r="L1478" s="2"/>
      <c r="M1478" s="2"/>
    </row>
    <row r="1479" spans="12:13" ht="12.75">
      <c r="L1479" s="2"/>
      <c r="M1479" s="2"/>
    </row>
    <row r="1480" spans="12:13" ht="12.75">
      <c r="L1480" s="2"/>
      <c r="M1480" s="2"/>
    </row>
    <row r="1481" spans="12:13" ht="12.75">
      <c r="L1481" s="2"/>
      <c r="M1481" s="2"/>
    </row>
    <row r="1482" spans="12:13" ht="12.75">
      <c r="L1482" s="2"/>
      <c r="M1482" s="2"/>
    </row>
    <row r="1483" spans="12:13" ht="12.75">
      <c r="L1483" s="2"/>
      <c r="M1483" s="2"/>
    </row>
    <row r="1484" spans="12:13" ht="12.75">
      <c r="L1484" s="2"/>
      <c r="M1484" s="2"/>
    </row>
    <row r="1485" spans="12:13" ht="12.75">
      <c r="L1485" s="2"/>
      <c r="M1485" s="2"/>
    </row>
    <row r="1486" spans="12:13" ht="12.75">
      <c r="L1486" s="2"/>
      <c r="M1486" s="2"/>
    </row>
    <row r="1487" spans="12:13" ht="12.75">
      <c r="L1487" s="2"/>
      <c r="M1487" s="2"/>
    </row>
    <row r="1488" spans="12:13" ht="12.75">
      <c r="L1488" s="2"/>
      <c r="M1488" s="2"/>
    </row>
    <row r="1489" spans="12:13" ht="12.75">
      <c r="L1489" s="2"/>
      <c r="M1489" s="2"/>
    </row>
    <row r="1490" spans="12:13" ht="12.75">
      <c r="L1490" s="2"/>
      <c r="M1490" s="2"/>
    </row>
    <row r="1491" spans="12:13" ht="12.75">
      <c r="L1491" s="2"/>
      <c r="M1491" s="2"/>
    </row>
    <row r="1492" spans="12:13" ht="12.75">
      <c r="L1492" s="2"/>
      <c r="M1492" s="2"/>
    </row>
    <row r="1493" spans="12:13" ht="12.75">
      <c r="L1493" s="2"/>
      <c r="M1493" s="2"/>
    </row>
    <row r="1494" spans="12:13" ht="12.75">
      <c r="L1494" s="2"/>
      <c r="M1494" s="2"/>
    </row>
    <row r="1495" spans="12:13" ht="12.75">
      <c r="L1495" s="2"/>
      <c r="M1495" s="2"/>
    </row>
    <row r="1496" spans="12:13" ht="12.75">
      <c r="L1496" s="2"/>
      <c r="M1496" s="2"/>
    </row>
    <row r="1497" spans="12:13" ht="12.75">
      <c r="L1497" s="2"/>
      <c r="M1497" s="2"/>
    </row>
    <row r="1498" spans="12:13" ht="12.75">
      <c r="L1498" s="2"/>
      <c r="M1498" s="2"/>
    </row>
    <row r="1499" spans="12:13" ht="12.75">
      <c r="L1499" s="2"/>
      <c r="M1499" s="2"/>
    </row>
    <row r="1500" spans="12:13" ht="12.75">
      <c r="L1500" s="2"/>
      <c r="M1500" s="2"/>
    </row>
    <row r="1501" spans="12:13" ht="12.75">
      <c r="L1501" s="2"/>
      <c r="M1501" s="2"/>
    </row>
    <row r="1502" spans="12:13" ht="12.75">
      <c r="L1502" s="2"/>
      <c r="M1502" s="2"/>
    </row>
    <row r="1503" spans="12:13" ht="12.75">
      <c r="L1503" s="2"/>
      <c r="M1503" s="2"/>
    </row>
    <row r="1504" spans="12:13" ht="12.75">
      <c r="L1504" s="2"/>
      <c r="M1504" s="2"/>
    </row>
    <row r="1505" spans="12:13" ht="12.75">
      <c r="L1505" s="2"/>
      <c r="M1505" s="2"/>
    </row>
    <row r="1506" spans="12:13" ht="12.75">
      <c r="L1506" s="2"/>
      <c r="M1506" s="2"/>
    </row>
    <row r="1507" spans="12:13" ht="12.75">
      <c r="L1507" s="2"/>
      <c r="M1507" s="2"/>
    </row>
    <row r="1508" spans="12:13" ht="12.75">
      <c r="L1508" s="2"/>
      <c r="M1508" s="2"/>
    </row>
    <row r="1509" spans="12:13" ht="12.75">
      <c r="L1509" s="2"/>
      <c r="M1509" s="2"/>
    </row>
    <row r="1510" spans="12:13" ht="12.75">
      <c r="L1510" s="2"/>
      <c r="M1510" s="2"/>
    </row>
    <row r="1511" spans="12:13" ht="12.75">
      <c r="L1511" s="2"/>
      <c r="M1511" s="2"/>
    </row>
    <row r="1512" spans="12:13" ht="12.75">
      <c r="L1512" s="2"/>
      <c r="M1512" s="2"/>
    </row>
    <row r="1513" spans="12:13" ht="12.75">
      <c r="L1513" s="2"/>
      <c r="M1513" s="2"/>
    </row>
    <row r="1514" spans="12:13" ht="12.75">
      <c r="L1514" s="2"/>
      <c r="M1514" s="2"/>
    </row>
    <row r="1515" spans="12:13" ht="12.75">
      <c r="L1515" s="2"/>
      <c r="M1515" s="2"/>
    </row>
    <row r="1516" spans="12:13" ht="12.75">
      <c r="L1516" s="2"/>
      <c r="M1516" s="2"/>
    </row>
    <row r="1517" spans="12:13" ht="12.75">
      <c r="L1517" s="2"/>
      <c r="M1517" s="2"/>
    </row>
    <row r="1518" spans="12:13" ht="12.75">
      <c r="L1518" s="2"/>
      <c r="M1518" s="2"/>
    </row>
    <row r="1519" spans="12:13" ht="12.75">
      <c r="L1519" s="2"/>
      <c r="M1519" s="2"/>
    </row>
    <row r="1520" spans="12:13" ht="12.75">
      <c r="L1520" s="2"/>
      <c r="M1520" s="2"/>
    </row>
    <row r="1521" spans="12:13" ht="12.75">
      <c r="L1521" s="2"/>
      <c r="M1521" s="2"/>
    </row>
    <row r="1522" spans="12:13" ht="12.75">
      <c r="L1522" s="2"/>
      <c r="M1522" s="2"/>
    </row>
    <row r="1523" spans="12:13" ht="12.75">
      <c r="L1523" s="2"/>
      <c r="M1523" s="2"/>
    </row>
    <row r="1524" spans="12:13" ht="12.75">
      <c r="L1524" s="2"/>
      <c r="M1524" s="2"/>
    </row>
    <row r="1525" spans="12:13" ht="12.75">
      <c r="L1525" s="2"/>
      <c r="M1525" s="2"/>
    </row>
    <row r="1526" spans="12:13" ht="12.75">
      <c r="L1526" s="2"/>
      <c r="M1526" s="2"/>
    </row>
    <row r="1527" spans="12:13" ht="12.75">
      <c r="L1527" s="2"/>
      <c r="M1527" s="2"/>
    </row>
    <row r="1528" spans="12:13" ht="12.75">
      <c r="L1528" s="2"/>
      <c r="M1528" s="2"/>
    </row>
    <row r="1529" spans="12:13" ht="12.75">
      <c r="L1529" s="2"/>
      <c r="M1529" s="2"/>
    </row>
    <row r="1530" spans="12:13" ht="12.75">
      <c r="L1530" s="2"/>
      <c r="M1530" s="2"/>
    </row>
    <row r="1531" spans="12:13" ht="12.75">
      <c r="L1531" s="2"/>
      <c r="M1531" s="2"/>
    </row>
    <row r="1532" spans="12:13" ht="12.75">
      <c r="L1532" s="2"/>
      <c r="M1532" s="2"/>
    </row>
    <row r="1533" spans="12:13" ht="12.75">
      <c r="L1533" s="2"/>
      <c r="M1533" s="2"/>
    </row>
    <row r="1534" spans="12:13" ht="12.75">
      <c r="L1534" s="2"/>
      <c r="M1534" s="2"/>
    </row>
    <row r="1535" spans="12:13" ht="12.75">
      <c r="L1535" s="2"/>
      <c r="M1535" s="2"/>
    </row>
    <row r="1536" spans="12:13" ht="12.75">
      <c r="L1536" s="2"/>
      <c r="M1536" s="2"/>
    </row>
    <row r="1537" spans="12:13" ht="12.75">
      <c r="L1537" s="2"/>
      <c r="M1537" s="2"/>
    </row>
    <row r="1538" spans="12:13" ht="12.75">
      <c r="L1538" s="2"/>
      <c r="M1538" s="2"/>
    </row>
    <row r="1539" spans="12:13" ht="12.75">
      <c r="L1539" s="2"/>
      <c r="M1539" s="2"/>
    </row>
    <row r="1540" spans="12:13" ht="12.75">
      <c r="L1540" s="2"/>
      <c r="M1540" s="2"/>
    </row>
    <row r="1541" spans="12:13" ht="12.75">
      <c r="L1541" s="2"/>
      <c r="M1541" s="2"/>
    </row>
    <row r="1542" spans="12:13" ht="12.75">
      <c r="L1542" s="2"/>
      <c r="M1542" s="2"/>
    </row>
    <row r="1543" spans="12:13" ht="12.75">
      <c r="L1543" s="2"/>
      <c r="M1543" s="2"/>
    </row>
    <row r="1544" spans="12:13" ht="12.75">
      <c r="L1544" s="2"/>
      <c r="M1544" s="2"/>
    </row>
    <row r="1545" spans="12:13" ht="12.75">
      <c r="L1545" s="2"/>
      <c r="M1545" s="2"/>
    </row>
    <row r="1546" spans="12:13" ht="12.75">
      <c r="L1546" s="2"/>
      <c r="M1546" s="2"/>
    </row>
    <row r="1547" spans="12:13" ht="12.75">
      <c r="L1547" s="2"/>
      <c r="M1547" s="2"/>
    </row>
    <row r="1548" spans="12:13" ht="12.75">
      <c r="L1548" s="2"/>
      <c r="M1548" s="2"/>
    </row>
    <row r="1549" spans="12:13" ht="12.75">
      <c r="L1549" s="2"/>
      <c r="M1549" s="2"/>
    </row>
    <row r="1550" spans="12:13" ht="12.75">
      <c r="L1550" s="2"/>
      <c r="M1550" s="2"/>
    </row>
    <row r="1551" spans="12:13" ht="12.75">
      <c r="L1551" s="2"/>
      <c r="M1551" s="2"/>
    </row>
    <row r="1552" spans="12:13" ht="12.75">
      <c r="L1552" s="2"/>
      <c r="M1552" s="2"/>
    </row>
    <row r="1553" spans="12:13" ht="12.75">
      <c r="L1553" s="2"/>
      <c r="M1553" s="2"/>
    </row>
    <row r="1554" spans="12:13" ht="12.75">
      <c r="L1554" s="2"/>
      <c r="M1554" s="2"/>
    </row>
    <row r="1555" spans="12:13" ht="12.75">
      <c r="L1555" s="2"/>
      <c r="M1555" s="2"/>
    </row>
    <row r="1556" spans="12:13" ht="12.75">
      <c r="L1556" s="2"/>
      <c r="M1556" s="2"/>
    </row>
    <row r="1557" spans="12:13" ht="12.75">
      <c r="L1557" s="2"/>
      <c r="M1557" s="2"/>
    </row>
    <row r="1558" spans="12:13" ht="12.75">
      <c r="L1558" s="2"/>
      <c r="M1558" s="2"/>
    </row>
    <row r="1559" spans="12:13" ht="12.75">
      <c r="L1559" s="2"/>
      <c r="M1559" s="2"/>
    </row>
    <row r="1560" spans="12:13" ht="12.75">
      <c r="L1560" s="2"/>
      <c r="M1560" s="2"/>
    </row>
    <row r="1561" spans="12:13" ht="12.75">
      <c r="L1561" s="2"/>
      <c r="M1561" s="2"/>
    </row>
    <row r="1562" spans="12:13" ht="12.75">
      <c r="L1562" s="2"/>
      <c r="M1562" s="2"/>
    </row>
    <row r="1563" spans="12:13" ht="12.75">
      <c r="L1563" s="2"/>
      <c r="M1563" s="2"/>
    </row>
    <row r="1564" spans="12:13" ht="12.75">
      <c r="L1564" s="2"/>
      <c r="M1564" s="2"/>
    </row>
    <row r="1565" spans="12:13" ht="12.75">
      <c r="L1565" s="2"/>
      <c r="M1565" s="2"/>
    </row>
    <row r="1566" spans="12:13" ht="12.75">
      <c r="L1566" s="2"/>
      <c r="M1566" s="2"/>
    </row>
    <row r="1567" spans="12:13" ht="12.75">
      <c r="L1567" s="2"/>
      <c r="M1567" s="2"/>
    </row>
    <row r="1568" spans="12:13" ht="12.75">
      <c r="L1568" s="2"/>
      <c r="M1568" s="2"/>
    </row>
    <row r="1569" spans="12:13" ht="12.75">
      <c r="L1569" s="2"/>
      <c r="M1569" s="2"/>
    </row>
    <row r="1570" spans="12:13" ht="12.75">
      <c r="L1570" s="2"/>
      <c r="M1570" s="2"/>
    </row>
    <row r="1571" spans="12:13" ht="12.75">
      <c r="L1571" s="2"/>
      <c r="M1571" s="2"/>
    </row>
    <row r="1572" spans="12:13" ht="12.75">
      <c r="L1572" s="2"/>
      <c r="M1572" s="2"/>
    </row>
    <row r="1573" spans="12:13" ht="12.75">
      <c r="L1573" s="2"/>
      <c r="M1573" s="2"/>
    </row>
    <row r="1574" spans="12:13" ht="12.75">
      <c r="L1574" s="2"/>
      <c r="M1574" s="2"/>
    </row>
    <row r="1575" spans="12:13" ht="12.75">
      <c r="L1575" s="2"/>
      <c r="M1575" s="2"/>
    </row>
    <row r="1576" spans="12:13" ht="12.75">
      <c r="L1576" s="2"/>
      <c r="M1576" s="2"/>
    </row>
    <row r="1577" spans="12:13" ht="12.75">
      <c r="L1577" s="2"/>
      <c r="M1577" s="2"/>
    </row>
    <row r="1578" spans="12:13" ht="12.75">
      <c r="L1578" s="2"/>
      <c r="M1578" s="2"/>
    </row>
    <row r="1579" spans="12:13" ht="12.75">
      <c r="L1579" s="2"/>
      <c r="M1579" s="2"/>
    </row>
    <row r="1580" spans="12:13" ht="12.75">
      <c r="L1580" s="2"/>
      <c r="M1580" s="2"/>
    </row>
    <row r="1581" spans="12:13" ht="12.75">
      <c r="L1581" s="2"/>
      <c r="M1581" s="2"/>
    </row>
    <row r="1582" spans="12:13" ht="12.75">
      <c r="L1582" s="2"/>
      <c r="M1582" s="2"/>
    </row>
    <row r="1583" spans="12:13" ht="12.75">
      <c r="L1583" s="2"/>
      <c r="M1583" s="2"/>
    </row>
    <row r="1584" spans="12:13" ht="12.75">
      <c r="L1584" s="2"/>
      <c r="M1584" s="2"/>
    </row>
    <row r="1585" spans="12:13" ht="12.75">
      <c r="L1585" s="2"/>
      <c r="M1585" s="2"/>
    </row>
    <row r="1586" spans="12:13" ht="12.75">
      <c r="L1586" s="2"/>
      <c r="M1586" s="2"/>
    </row>
    <row r="1587" spans="12:13" ht="12.75">
      <c r="L1587" s="2"/>
      <c r="M1587" s="2"/>
    </row>
    <row r="1588" spans="12:13" ht="12.75">
      <c r="L1588" s="2"/>
      <c r="M1588" s="2"/>
    </row>
    <row r="1589" spans="12:13" ht="12.75">
      <c r="L1589" s="2"/>
      <c r="M1589" s="2"/>
    </row>
    <row r="1590" spans="12:13" ht="12.75">
      <c r="L1590" s="2"/>
      <c r="M1590" s="2"/>
    </row>
    <row r="1591" spans="12:13" ht="12.75">
      <c r="L1591" s="2"/>
      <c r="M1591" s="2"/>
    </row>
    <row r="1592" spans="12:13" ht="12.75">
      <c r="L1592" s="2"/>
      <c r="M1592" s="2"/>
    </row>
    <row r="1593" spans="12:13" ht="12.75">
      <c r="L1593" s="2"/>
      <c r="M1593" s="2"/>
    </row>
    <row r="1594" spans="12:13" ht="12.75">
      <c r="L1594" s="2"/>
      <c r="M1594" s="2"/>
    </row>
    <row r="1595" spans="12:13" ht="12.75">
      <c r="L1595" s="2"/>
      <c r="M1595" s="2"/>
    </row>
    <row r="1596" spans="12:13" ht="12.75">
      <c r="L1596" s="2"/>
      <c r="M1596" s="2"/>
    </row>
    <row r="1597" spans="12:13" ht="12.75">
      <c r="L1597" s="2"/>
      <c r="M1597" s="2"/>
    </row>
    <row r="1598" spans="12:13" ht="12.75">
      <c r="L1598" s="2"/>
      <c r="M1598" s="2"/>
    </row>
    <row r="1599" spans="12:13" ht="12.75">
      <c r="L1599" s="2"/>
      <c r="M1599" s="2"/>
    </row>
    <row r="1600" spans="12:13" ht="12.75">
      <c r="L1600" s="2"/>
      <c r="M1600" s="2"/>
    </row>
    <row r="1601" spans="12:13" ht="12.75">
      <c r="L1601" s="2"/>
      <c r="M1601" s="2"/>
    </row>
    <row r="1602" spans="12:13" ht="12.75">
      <c r="L1602" s="2"/>
      <c r="M1602" s="2"/>
    </row>
    <row r="1603" spans="12:13" ht="12.75">
      <c r="L1603" s="2"/>
      <c r="M1603" s="2"/>
    </row>
    <row r="1604" spans="12:13" ht="12.75">
      <c r="L1604" s="2"/>
      <c r="M1604" s="2"/>
    </row>
    <row r="1605" spans="12:13" ht="12.75">
      <c r="L1605" s="2"/>
      <c r="M1605" s="2"/>
    </row>
    <row r="1606" spans="12:13" ht="12.75">
      <c r="L1606" s="2"/>
      <c r="M1606" s="2"/>
    </row>
    <row r="1607" spans="12:13" ht="12.75">
      <c r="L1607" s="2"/>
      <c r="M1607" s="2"/>
    </row>
    <row r="1608" spans="12:13" ht="12.75">
      <c r="L1608" s="2"/>
      <c r="M1608" s="2"/>
    </row>
    <row r="1609" spans="12:13" ht="12.75">
      <c r="L1609" s="2"/>
      <c r="M1609" s="2"/>
    </row>
    <row r="1610" spans="12:13" ht="12.75">
      <c r="L1610" s="2"/>
      <c r="M1610" s="2"/>
    </row>
    <row r="1611" spans="12:13" ht="12.75">
      <c r="L1611" s="2"/>
      <c r="M1611" s="2"/>
    </row>
    <row r="1612" spans="12:13" ht="12.75">
      <c r="L1612" s="2"/>
      <c r="M1612" s="2"/>
    </row>
    <row r="1613" spans="12:13" ht="12.75">
      <c r="L1613" s="2"/>
      <c r="M1613" s="2"/>
    </row>
    <row r="1614" spans="12:13" ht="12.75">
      <c r="L1614" s="2"/>
      <c r="M1614" s="2"/>
    </row>
    <row r="1615" spans="12:13" ht="12.75">
      <c r="L1615" s="2"/>
      <c r="M1615" s="2"/>
    </row>
    <row r="1616" spans="12:13" ht="12.75">
      <c r="L1616" s="2"/>
      <c r="M1616" s="2"/>
    </row>
    <row r="1617" spans="12:13" ht="12.75">
      <c r="L1617" s="2"/>
      <c r="M1617" s="2"/>
    </row>
    <row r="1618" spans="12:13" ht="12.75">
      <c r="L1618" s="2"/>
      <c r="M1618" s="2"/>
    </row>
    <row r="1619" spans="12:13" ht="12.75">
      <c r="L1619" s="2"/>
      <c r="M1619" s="2"/>
    </row>
    <row r="1620" spans="12:13" ht="12.75">
      <c r="L1620" s="2"/>
      <c r="M1620" s="2"/>
    </row>
    <row r="1621" spans="12:13" ht="12.75">
      <c r="L1621" s="2"/>
      <c r="M1621" s="2"/>
    </row>
    <row r="1622" spans="12:13" ht="12.75">
      <c r="L1622" s="2"/>
      <c r="M1622" s="2"/>
    </row>
    <row r="1623" spans="12:13" ht="12.75">
      <c r="L1623" s="2"/>
      <c r="M1623" s="2"/>
    </row>
    <row r="1624" spans="12:13" ht="12.75">
      <c r="L1624" s="2"/>
      <c r="M1624" s="2"/>
    </row>
    <row r="1625" spans="12:13" ht="12.75">
      <c r="L1625" s="2"/>
      <c r="M1625" s="2"/>
    </row>
    <row r="1626" spans="12:13" ht="12.75">
      <c r="L1626" s="2"/>
      <c r="M1626" s="2"/>
    </row>
    <row r="1627" spans="12:13" ht="12.75">
      <c r="L1627" s="2"/>
      <c r="M1627" s="2"/>
    </row>
    <row r="1628" spans="12:13" ht="12.75">
      <c r="L1628" s="2"/>
      <c r="M1628" s="2"/>
    </row>
    <row r="1629" spans="12:13" ht="12.75">
      <c r="L1629" s="2"/>
      <c r="M1629" s="2"/>
    </row>
    <row r="1630" spans="12:13" ht="12.75">
      <c r="L1630" s="2"/>
      <c r="M1630" s="2"/>
    </row>
    <row r="1631" spans="12:13" ht="12.75">
      <c r="L1631" s="2"/>
      <c r="M1631" s="2"/>
    </row>
    <row r="1632" spans="12:13" ht="12.75">
      <c r="L1632" s="2"/>
      <c r="M1632" s="2"/>
    </row>
    <row r="1633" spans="12:13" ht="12.75">
      <c r="L1633" s="2"/>
      <c r="M1633" s="2"/>
    </row>
    <row r="1634" spans="12:13" ht="12.75">
      <c r="L1634" s="2"/>
      <c r="M1634" s="2"/>
    </row>
    <row r="1635" spans="12:13" ht="12.75">
      <c r="L1635" s="2"/>
      <c r="M1635" s="2"/>
    </row>
    <row r="1636" spans="12:13" ht="12.75">
      <c r="L1636" s="2"/>
      <c r="M1636" s="2"/>
    </row>
    <row r="1637" spans="12:13" ht="12.75">
      <c r="L1637" s="2"/>
      <c r="M1637" s="2"/>
    </row>
    <row r="1638" spans="12:13" ht="12.75">
      <c r="L1638" s="2"/>
      <c r="M1638" s="2"/>
    </row>
    <row r="1639" spans="12:13" ht="12.75">
      <c r="L1639" s="2"/>
      <c r="M1639" s="2"/>
    </row>
    <row r="1640" spans="12:13" ht="12.75">
      <c r="L1640" s="2"/>
      <c r="M1640" s="2"/>
    </row>
    <row r="1641" spans="12:13" ht="12.75">
      <c r="L1641" s="2"/>
      <c r="M1641" s="2"/>
    </row>
    <row r="1642" spans="12:13" ht="12.75">
      <c r="L1642" s="2"/>
      <c r="M1642" s="2"/>
    </row>
    <row r="1643" spans="12:13" ht="12.75">
      <c r="L1643" s="2"/>
      <c r="M1643" s="2"/>
    </row>
    <row r="1644" spans="12:13" ht="12.75">
      <c r="L1644" s="2"/>
      <c r="M1644" s="2"/>
    </row>
    <row r="1645" spans="12:13" ht="12.75">
      <c r="L1645" s="2"/>
      <c r="M1645" s="2"/>
    </row>
    <row r="1646" spans="12:13" ht="12.75">
      <c r="L1646" s="2"/>
      <c r="M1646" s="2"/>
    </row>
    <row r="1647" spans="12:13" ht="12.75">
      <c r="L1647" s="2"/>
      <c r="M1647" s="2"/>
    </row>
    <row r="1648" spans="12:13" ht="12.75">
      <c r="L1648" s="2"/>
      <c r="M1648" s="2"/>
    </row>
    <row r="1649" spans="12:13" ht="12.75">
      <c r="L1649" s="2"/>
      <c r="M1649" s="2"/>
    </row>
    <row r="1650" spans="12:13" ht="12.75">
      <c r="L1650" s="2"/>
      <c r="M1650" s="2"/>
    </row>
    <row r="1651" spans="12:13" ht="12.75">
      <c r="L1651" s="2"/>
      <c r="M1651" s="2"/>
    </row>
    <row r="1652" spans="12:13" ht="12.75">
      <c r="L1652" s="2"/>
      <c r="M1652" s="2"/>
    </row>
    <row r="1653" spans="12:13" ht="12.75">
      <c r="L1653" s="2"/>
      <c r="M1653" s="2"/>
    </row>
    <row r="1654" spans="12:13" ht="12.75">
      <c r="L1654" s="2"/>
      <c r="M1654" s="2"/>
    </row>
    <row r="1655" spans="12:13" ht="12.75">
      <c r="L1655" s="2"/>
      <c r="M1655" s="2"/>
    </row>
    <row r="1656" spans="12:13" ht="12.75">
      <c r="L1656" s="2"/>
      <c r="M1656" s="2"/>
    </row>
    <row r="1657" spans="12:13" ht="12.75">
      <c r="L1657" s="2"/>
      <c r="M1657" s="2"/>
    </row>
    <row r="1658" spans="12:13" ht="12.75">
      <c r="L1658" s="2"/>
      <c r="M1658" s="2"/>
    </row>
    <row r="1659" spans="12:13" ht="12.75">
      <c r="L1659" s="2"/>
      <c r="M1659" s="2"/>
    </row>
    <row r="1660" spans="12:13" ht="12.75">
      <c r="L1660" s="2"/>
      <c r="M1660" s="2"/>
    </row>
    <row r="1661" spans="12:13" ht="12.75">
      <c r="L1661" s="2"/>
      <c r="M1661" s="2"/>
    </row>
    <row r="1662" spans="12:13" ht="12.75">
      <c r="L1662" s="2"/>
      <c r="M1662" s="2"/>
    </row>
    <row r="1663" spans="12:13" ht="12.75">
      <c r="L1663" s="2"/>
      <c r="M1663" s="2"/>
    </row>
    <row r="1664" spans="12:13" ht="12.75">
      <c r="L1664" s="2"/>
      <c r="M1664" s="2"/>
    </row>
    <row r="1665" spans="12:13" ht="12.75">
      <c r="L1665" s="2"/>
      <c r="M1665" s="2"/>
    </row>
    <row r="1666" spans="12:13" ht="12.75">
      <c r="L1666" s="2"/>
      <c r="M1666" s="2"/>
    </row>
    <row r="1667" spans="12:13" ht="12.75">
      <c r="L1667" s="2"/>
      <c r="M1667" s="2"/>
    </row>
    <row r="1668" spans="12:13" ht="12.75">
      <c r="L1668" s="2"/>
      <c r="M1668" s="2"/>
    </row>
    <row r="1669" spans="12:13" ht="12.75">
      <c r="L1669" s="2"/>
      <c r="M1669" s="2"/>
    </row>
    <row r="1670" spans="12:13" ht="12.75">
      <c r="L1670" s="2"/>
      <c r="M1670" s="2"/>
    </row>
    <row r="1671" spans="12:13" ht="12.75">
      <c r="L1671" s="2"/>
      <c r="M1671" s="2"/>
    </row>
    <row r="1672" spans="12:13" ht="12.75">
      <c r="L1672" s="2"/>
      <c r="M1672" s="2"/>
    </row>
    <row r="1673" spans="12:13" ht="12.75">
      <c r="L1673" s="2"/>
      <c r="M1673" s="2"/>
    </row>
    <row r="1674" spans="12:13" ht="12.75">
      <c r="L1674" s="2"/>
      <c r="M1674" s="2"/>
    </row>
    <row r="1675" spans="12:13" ht="12.75">
      <c r="L1675" s="2"/>
      <c r="M1675" s="2"/>
    </row>
    <row r="1676" spans="12:13" ht="12.75">
      <c r="L1676" s="2"/>
      <c r="M1676" s="2"/>
    </row>
    <row r="1677" spans="12:13" ht="12.75">
      <c r="L1677" s="2"/>
      <c r="M1677" s="2"/>
    </row>
    <row r="1678" spans="12:13" ht="12.75">
      <c r="L1678" s="2"/>
      <c r="M1678" s="2"/>
    </row>
    <row r="1679" spans="12:13" ht="12.75">
      <c r="L1679" s="2"/>
      <c r="M1679" s="2"/>
    </row>
    <row r="1680" spans="12:13" ht="12.75">
      <c r="L1680" s="2"/>
      <c r="M1680" s="2"/>
    </row>
    <row r="1681" spans="12:13" ht="12.75">
      <c r="L1681" s="2"/>
      <c r="M1681" s="2"/>
    </row>
    <row r="1682" spans="12:13" ht="12.75">
      <c r="L1682" s="2"/>
      <c r="M1682" s="2"/>
    </row>
    <row r="1683" spans="12:13" ht="12.75">
      <c r="L1683" s="2"/>
      <c r="M1683" s="2"/>
    </row>
    <row r="1684" spans="12:13" ht="12.75">
      <c r="L1684" s="2"/>
      <c r="M1684" s="2"/>
    </row>
    <row r="1685" spans="12:13" ht="12.75">
      <c r="L1685" s="2"/>
      <c r="M1685" s="2"/>
    </row>
    <row r="1686" spans="12:13" ht="12.75">
      <c r="L1686" s="2"/>
      <c r="M1686" s="2"/>
    </row>
    <row r="1687" spans="12:13" ht="12.75">
      <c r="L1687" s="2"/>
      <c r="M1687" s="2"/>
    </row>
    <row r="1688" spans="12:13" ht="12.75">
      <c r="L1688" s="2"/>
      <c r="M1688" s="2"/>
    </row>
    <row r="1689" spans="12:13" ht="12.75">
      <c r="L1689" s="2"/>
      <c r="M1689" s="2"/>
    </row>
    <row r="1690" spans="12:13" ht="12.75">
      <c r="L1690" s="2"/>
      <c r="M1690" s="2"/>
    </row>
    <row r="1691" spans="12:13" ht="12.75">
      <c r="L1691" s="2"/>
      <c r="M1691" s="2"/>
    </row>
    <row r="1692" spans="12:13" ht="12.75">
      <c r="L1692" s="2"/>
      <c r="M1692" s="2"/>
    </row>
    <row r="1693" spans="12:13" ht="12.75">
      <c r="L1693" s="2"/>
      <c r="M1693" s="2"/>
    </row>
    <row r="1694" spans="12:13" ht="12.75">
      <c r="L1694" s="2"/>
      <c r="M1694" s="2"/>
    </row>
    <row r="1695" spans="12:13" ht="12.75">
      <c r="L1695" s="2"/>
      <c r="M1695" s="2"/>
    </row>
    <row r="1696" spans="12:13" ht="12.75">
      <c r="L1696" s="2"/>
      <c r="M1696" s="2"/>
    </row>
    <row r="1697" spans="12:13" ht="12.75">
      <c r="L1697" s="2"/>
      <c r="M1697" s="2"/>
    </row>
    <row r="1698" spans="12:13" ht="12.75">
      <c r="L1698" s="2"/>
      <c r="M1698" s="2"/>
    </row>
    <row r="1699" spans="12:13" ht="12.75">
      <c r="L1699" s="2"/>
      <c r="M1699" s="2"/>
    </row>
    <row r="1700" spans="12:13" ht="12.75">
      <c r="L1700" s="2"/>
      <c r="M1700" s="2"/>
    </row>
    <row r="1701" spans="12:13" ht="12.75">
      <c r="L1701" s="2"/>
      <c r="M1701" s="2"/>
    </row>
    <row r="1702" spans="12:13" ht="12.75">
      <c r="L1702" s="2"/>
      <c r="M1702" s="2"/>
    </row>
    <row r="1703" spans="12:13" ht="12.75">
      <c r="L1703" s="2"/>
      <c r="M1703" s="2"/>
    </row>
    <row r="1704" spans="12:13" ht="12.75">
      <c r="L1704" s="2"/>
      <c r="M1704" s="2"/>
    </row>
    <row r="1705" spans="12:13" ht="12.75">
      <c r="L1705" s="2"/>
      <c r="M1705" s="2"/>
    </row>
    <row r="1706" spans="12:13" ht="12.75">
      <c r="L1706" s="2"/>
      <c r="M1706" s="2"/>
    </row>
    <row r="1707" spans="12:13" ht="12.75">
      <c r="L1707" s="2"/>
      <c r="M1707" s="2"/>
    </row>
    <row r="1708" spans="12:13" ht="12.75">
      <c r="L1708" s="2"/>
      <c r="M1708" s="2"/>
    </row>
    <row r="1709" spans="12:13" ht="12.75">
      <c r="L1709" s="2"/>
      <c r="M1709" s="2"/>
    </row>
    <row r="1710" spans="12:13" ht="12.75">
      <c r="L1710" s="2"/>
      <c r="M1710" s="2"/>
    </row>
    <row r="1711" spans="12:13" ht="12.75">
      <c r="L1711" s="2"/>
      <c r="M1711" s="2"/>
    </row>
    <row r="1712" spans="12:13" ht="12.75">
      <c r="L1712" s="2"/>
      <c r="M1712" s="2"/>
    </row>
    <row r="1713" spans="12:13" ht="12.75">
      <c r="L1713" s="2"/>
      <c r="M1713" s="2"/>
    </row>
    <row r="1714" spans="12:13" ht="12.75">
      <c r="L1714" s="2"/>
      <c r="M1714" s="2"/>
    </row>
    <row r="1715" spans="12:13" ht="12.75">
      <c r="L1715" s="2"/>
      <c r="M1715" s="2"/>
    </row>
    <row r="1716" spans="12:13" ht="12.75">
      <c r="L1716" s="2"/>
      <c r="M1716" s="2"/>
    </row>
    <row r="1717" spans="12:13" ht="12.75">
      <c r="L1717" s="2"/>
      <c r="M1717" s="2"/>
    </row>
    <row r="1718" spans="12:13" ht="12.75">
      <c r="L1718" s="2"/>
      <c r="M1718" s="2"/>
    </row>
    <row r="1719" spans="12:13" ht="12.75">
      <c r="L1719" s="2"/>
      <c r="M1719" s="2"/>
    </row>
    <row r="1720" spans="12:13" ht="12.75">
      <c r="L1720" s="2"/>
      <c r="M1720" s="2"/>
    </row>
    <row r="1721" spans="12:13" ht="12.75">
      <c r="L1721" s="2"/>
      <c r="M1721" s="2"/>
    </row>
    <row r="1722" spans="12:13" ht="12.75">
      <c r="L1722" s="2"/>
      <c r="M1722" s="2"/>
    </row>
    <row r="1723" spans="12:13" ht="12.75">
      <c r="L1723" s="2"/>
      <c r="M1723" s="2"/>
    </row>
    <row r="1724" spans="12:13" ht="12.75">
      <c r="L1724" s="2"/>
      <c r="M1724" s="2"/>
    </row>
    <row r="1725" spans="12:13" ht="12.75">
      <c r="L1725" s="2"/>
      <c r="M1725" s="2"/>
    </row>
    <row r="1726" spans="12:13" ht="12.75">
      <c r="L1726" s="2"/>
      <c r="M1726" s="2"/>
    </row>
    <row r="1727" spans="12:13" ht="12.75">
      <c r="L1727" s="2"/>
      <c r="M1727" s="2"/>
    </row>
    <row r="1728" spans="12:13" ht="12.75">
      <c r="L1728" s="2"/>
      <c r="M1728" s="2"/>
    </row>
    <row r="1729" spans="12:13" ht="12.75">
      <c r="L1729" s="2"/>
      <c r="M1729" s="2"/>
    </row>
    <row r="1730" spans="12:13" ht="12.75">
      <c r="L1730" s="2"/>
      <c r="M1730" s="2"/>
    </row>
    <row r="1731" spans="12:13" ht="12.75">
      <c r="L1731" s="2"/>
      <c r="M1731" s="2"/>
    </row>
    <row r="1732" spans="12:13" ht="12.75">
      <c r="L1732" s="2"/>
      <c r="M1732" s="2"/>
    </row>
    <row r="1733" spans="12:13" ht="12.75">
      <c r="L1733" s="2"/>
      <c r="M1733" s="2"/>
    </row>
    <row r="1734" spans="12:13" ht="12.75">
      <c r="L1734" s="2"/>
      <c r="M1734" s="2"/>
    </row>
    <row r="1735" spans="12:13" ht="12.75">
      <c r="L1735" s="2"/>
      <c r="M1735" s="2"/>
    </row>
    <row r="1736" spans="12:13" ht="12.75">
      <c r="L1736" s="2"/>
      <c r="M1736" s="2"/>
    </row>
    <row r="1737" spans="12:13" ht="12.75">
      <c r="L1737" s="2"/>
      <c r="M1737" s="2"/>
    </row>
    <row r="1738" spans="12:13" ht="12.75">
      <c r="L1738" s="2"/>
      <c r="M1738" s="2"/>
    </row>
    <row r="1739" spans="12:13" ht="12.75">
      <c r="L1739" s="2"/>
      <c r="M1739" s="2"/>
    </row>
    <row r="1740" spans="12:13" ht="12.75">
      <c r="L1740" s="2"/>
      <c r="M1740" s="2"/>
    </row>
    <row r="1741" spans="12:13" ht="12.75">
      <c r="L1741" s="2"/>
      <c r="M1741" s="2"/>
    </row>
    <row r="1742" spans="12:13" ht="12.75">
      <c r="L1742" s="2"/>
      <c r="M1742" s="2"/>
    </row>
    <row r="1743" spans="12:13" ht="12.75">
      <c r="L1743" s="2"/>
      <c r="M1743" s="2"/>
    </row>
    <row r="1744" spans="12:13" ht="12.75">
      <c r="L1744" s="2"/>
      <c r="M1744" s="2"/>
    </row>
    <row r="1745" spans="12:13" ht="12.75">
      <c r="L1745" s="2"/>
      <c r="M1745" s="2"/>
    </row>
    <row r="1746" spans="12:13" ht="12.75">
      <c r="L1746" s="2"/>
      <c r="M1746" s="2"/>
    </row>
    <row r="1747" spans="12:13" ht="12.75">
      <c r="L1747" s="2"/>
      <c r="M1747" s="2"/>
    </row>
    <row r="1748" spans="12:13" ht="12.75">
      <c r="L1748" s="2"/>
      <c r="M1748" s="2"/>
    </row>
    <row r="1749" spans="12:13" ht="12.75">
      <c r="L1749" s="2"/>
      <c r="M1749" s="2"/>
    </row>
    <row r="1750" spans="12:13" ht="12.75">
      <c r="L1750" s="2"/>
      <c r="M1750" s="2"/>
    </row>
    <row r="1751" spans="12:13" ht="12.75">
      <c r="L1751" s="2"/>
      <c r="M1751" s="2"/>
    </row>
    <row r="1752" spans="12:13" ht="12.75">
      <c r="L1752" s="2"/>
      <c r="M1752" s="2"/>
    </row>
    <row r="1753" spans="12:13" ht="12.75">
      <c r="L1753" s="2"/>
      <c r="M1753" s="2"/>
    </row>
    <row r="1754" spans="12:13" ht="12.75">
      <c r="L1754" s="2"/>
      <c r="M1754" s="2"/>
    </row>
    <row r="1755" spans="12:13" ht="12.75">
      <c r="L1755" s="2"/>
      <c r="M1755" s="2"/>
    </row>
    <row r="1756" spans="12:13" ht="12.75">
      <c r="L1756" s="2"/>
      <c r="M1756" s="2"/>
    </row>
    <row r="1757" spans="12:13" ht="12.75">
      <c r="L1757" s="2"/>
      <c r="M1757" s="2"/>
    </row>
    <row r="1758" spans="12:13" ht="12.75">
      <c r="L1758" s="2"/>
      <c r="M1758" s="2"/>
    </row>
    <row r="1759" spans="12:13" ht="12.75">
      <c r="L1759" s="2"/>
      <c r="M1759" s="2"/>
    </row>
    <row r="1760" spans="12:13" ht="12.75">
      <c r="L1760" s="2"/>
      <c r="M1760" s="2"/>
    </row>
    <row r="1761" spans="12:13" ht="12.75">
      <c r="L1761" s="2"/>
      <c r="M1761" s="2"/>
    </row>
    <row r="1762" spans="12:13" ht="12.75">
      <c r="L1762" s="2"/>
      <c r="M1762" s="2"/>
    </row>
    <row r="1763" spans="12:13" ht="12.75">
      <c r="L1763" s="2"/>
      <c r="M1763" s="2"/>
    </row>
    <row r="1764" spans="12:13" ht="12.75">
      <c r="L1764" s="2"/>
      <c r="M1764" s="2"/>
    </row>
    <row r="1765" spans="12:13" ht="12.75">
      <c r="L1765" s="2"/>
      <c r="M1765" s="2"/>
    </row>
    <row r="1766" spans="12:13" ht="12.75">
      <c r="L1766" s="2"/>
      <c r="M1766" s="2"/>
    </row>
    <row r="1767" spans="12:13" ht="12.75">
      <c r="L1767" s="2"/>
      <c r="M1767" s="2"/>
    </row>
    <row r="1768" spans="12:13" ht="12.75">
      <c r="L1768" s="2"/>
      <c r="M1768" s="2"/>
    </row>
    <row r="1769" spans="12:13" ht="12.75">
      <c r="L1769" s="2"/>
      <c r="M1769" s="2"/>
    </row>
    <row r="1770" spans="12:13" ht="12.75">
      <c r="L1770" s="2"/>
      <c r="M1770" s="2"/>
    </row>
    <row r="1771" spans="12:13" ht="12.75">
      <c r="L1771" s="2"/>
      <c r="M1771" s="2"/>
    </row>
    <row r="1772" spans="12:13" ht="12.75">
      <c r="L1772" s="2"/>
      <c r="M1772" s="2"/>
    </row>
    <row r="1773" spans="12:13" ht="12.75">
      <c r="L1773" s="2"/>
      <c r="M1773" s="2"/>
    </row>
    <row r="1774" spans="12:13" ht="12.75">
      <c r="L1774" s="2"/>
      <c r="M1774" s="2"/>
    </row>
    <row r="1775" spans="12:13" ht="12.75">
      <c r="L1775" s="2"/>
      <c r="M1775" s="2"/>
    </row>
    <row r="1776" spans="12:13" ht="12.75">
      <c r="L1776" s="2"/>
      <c r="M1776" s="2"/>
    </row>
    <row r="1777" spans="12:13" ht="12.75">
      <c r="L1777" s="2"/>
      <c r="M1777" s="2"/>
    </row>
    <row r="1778" spans="12:13" ht="12.75">
      <c r="L1778" s="2"/>
      <c r="M1778" s="2"/>
    </row>
    <row r="1779" spans="12:13" ht="12.75">
      <c r="L1779" s="2"/>
      <c r="M1779" s="2"/>
    </row>
    <row r="1780" spans="12:13" ht="12.75">
      <c r="L1780" s="2"/>
      <c r="M1780" s="2"/>
    </row>
    <row r="1781" spans="12:13" ht="12.75">
      <c r="L1781" s="2"/>
      <c r="M1781" s="2"/>
    </row>
    <row r="1782" spans="12:13" ht="12.75">
      <c r="L1782" s="2"/>
      <c r="M1782" s="2"/>
    </row>
    <row r="1783" spans="12:13" ht="12.75">
      <c r="L1783" s="2"/>
      <c r="M1783" s="2"/>
    </row>
    <row r="1784" spans="12:13" ht="12.75">
      <c r="L1784" s="2"/>
      <c r="M1784" s="2"/>
    </row>
    <row r="1785" spans="12:13" ht="12.75">
      <c r="L1785" s="2"/>
      <c r="M1785" s="2"/>
    </row>
    <row r="1786" spans="12:13" ht="12.75">
      <c r="L1786" s="2"/>
      <c r="M1786" s="2"/>
    </row>
    <row r="1787" spans="12:13" ht="12.75">
      <c r="L1787" s="2"/>
      <c r="M1787" s="2"/>
    </row>
    <row r="1788" spans="12:13" ht="12.75">
      <c r="L1788" s="2"/>
      <c r="M1788" s="2"/>
    </row>
    <row r="1789" spans="12:13" ht="12.75">
      <c r="L1789" s="2"/>
      <c r="M1789" s="2"/>
    </row>
    <row r="1790" spans="12:13" ht="12.75">
      <c r="L1790" s="2"/>
      <c r="M1790" s="2"/>
    </row>
    <row r="1791" spans="12:13" ht="12.75">
      <c r="L1791" s="2"/>
      <c r="M1791" s="2"/>
    </row>
    <row r="1792" spans="12:13" ht="12.75">
      <c r="L1792" s="2"/>
      <c r="M1792" s="2"/>
    </row>
    <row r="1793" spans="12:13" ht="12.75">
      <c r="L1793" s="2"/>
      <c r="M1793" s="2"/>
    </row>
    <row r="1794" spans="12:13" ht="12.75">
      <c r="L1794" s="2"/>
      <c r="M1794" s="2"/>
    </row>
    <row r="1795" spans="12:13" ht="12.75">
      <c r="L1795" s="2"/>
      <c r="M1795" s="2"/>
    </row>
    <row r="1796" spans="12:13" ht="12.75">
      <c r="L1796" s="2"/>
      <c r="M1796" s="2"/>
    </row>
    <row r="1797" spans="12:13" ht="12.75">
      <c r="L1797" s="2"/>
      <c r="M1797" s="2"/>
    </row>
    <row r="1798" spans="12:13" ht="12.75">
      <c r="L1798" s="2"/>
      <c r="M1798" s="2"/>
    </row>
    <row r="1799" spans="12:13" ht="12.75">
      <c r="L1799" s="2"/>
      <c r="M1799" s="2"/>
    </row>
    <row r="1800" spans="12:13" ht="12.75">
      <c r="L1800" s="2"/>
      <c r="M1800" s="2"/>
    </row>
    <row r="1801" spans="12:13" ht="12.75">
      <c r="L1801" s="2"/>
      <c r="M1801" s="2"/>
    </row>
    <row r="1802" spans="12:13" ht="12.75">
      <c r="L1802" s="2"/>
      <c r="M1802" s="2"/>
    </row>
    <row r="1803" spans="12:13" ht="12.75">
      <c r="L1803" s="2"/>
      <c r="M1803" s="2"/>
    </row>
    <row r="1804" spans="12:13" ht="12.75">
      <c r="L1804" s="2"/>
      <c r="M1804" s="2"/>
    </row>
    <row r="1805" spans="12:13" ht="12.75">
      <c r="L1805" s="2"/>
      <c r="M1805" s="2"/>
    </row>
    <row r="1806" spans="12:13" ht="12.75">
      <c r="L1806" s="2"/>
      <c r="M1806" s="2"/>
    </row>
    <row r="1807" spans="12:13" ht="12.75">
      <c r="L1807" s="2"/>
      <c r="M1807" s="2"/>
    </row>
    <row r="1808" spans="12:13" ht="12.75">
      <c r="L1808" s="2"/>
      <c r="M1808" s="2"/>
    </row>
    <row r="1809" spans="12:13" ht="12.75">
      <c r="L1809" s="2"/>
      <c r="M1809" s="2"/>
    </row>
    <row r="1810" spans="12:13" ht="12.75">
      <c r="L1810" s="2"/>
      <c r="M1810" s="2"/>
    </row>
    <row r="1811" spans="12:13" ht="12.75">
      <c r="L1811" s="2"/>
      <c r="M1811" s="2"/>
    </row>
    <row r="1812" spans="12:13" ht="12.75">
      <c r="L1812" s="2"/>
      <c r="M1812" s="2"/>
    </row>
    <row r="1813" spans="12:13" ht="12.75">
      <c r="L1813" s="2"/>
      <c r="M1813" s="2"/>
    </row>
    <row r="1814" spans="12:13" ht="12.75">
      <c r="L1814" s="2"/>
      <c r="M1814" s="2"/>
    </row>
    <row r="1815" spans="12:13" ht="12.75">
      <c r="L1815" s="2"/>
      <c r="M1815" s="2"/>
    </row>
    <row r="1816" spans="12:13" ht="12.75">
      <c r="L1816" s="2"/>
      <c r="M1816" s="2"/>
    </row>
    <row r="1817" spans="12:13" ht="12.75">
      <c r="L1817" s="2"/>
      <c r="M1817" s="2"/>
    </row>
    <row r="1818" spans="12:13" ht="12.75">
      <c r="L1818" s="2"/>
      <c r="M1818" s="2"/>
    </row>
    <row r="1819" spans="12:13" ht="12.75">
      <c r="L1819" s="2"/>
      <c r="M1819" s="2"/>
    </row>
    <row r="1820" spans="12:13" ht="12.75">
      <c r="L1820" s="2"/>
      <c r="M1820" s="2"/>
    </row>
    <row r="1821" spans="12:13" ht="12.75">
      <c r="L1821" s="2"/>
      <c r="M1821" s="2"/>
    </row>
    <row r="1822" spans="12:13" ht="12.75">
      <c r="L1822" s="2"/>
      <c r="M1822" s="2"/>
    </row>
    <row r="1823" spans="12:13" ht="12.75">
      <c r="L1823" s="2"/>
      <c r="M1823" s="2"/>
    </row>
    <row r="1824" spans="12:13" ht="12.75">
      <c r="L1824" s="2"/>
      <c r="M1824" s="2"/>
    </row>
    <row r="1825" spans="12:13" ht="12.75">
      <c r="L1825" s="2"/>
      <c r="M1825" s="2"/>
    </row>
    <row r="1826" spans="12:13" ht="12.75">
      <c r="L1826" s="2"/>
      <c r="M1826" s="2"/>
    </row>
    <row r="1827" spans="12:13" ht="12.75">
      <c r="L1827" s="2"/>
      <c r="M1827" s="2"/>
    </row>
    <row r="1828" spans="12:13" ht="12.75">
      <c r="L1828" s="2"/>
      <c r="M1828" s="2"/>
    </row>
    <row r="1829" spans="12:13" ht="12.75">
      <c r="L1829" s="2"/>
      <c r="M1829" s="2"/>
    </row>
    <row r="1830" spans="12:13" ht="12.75">
      <c r="L1830" s="2"/>
      <c r="M1830" s="2"/>
    </row>
    <row r="1831" spans="12:13" ht="12.75">
      <c r="L1831" s="2"/>
      <c r="M1831" s="2"/>
    </row>
    <row r="1832" spans="12:13" ht="12.75">
      <c r="L1832" s="2"/>
      <c r="M1832" s="2"/>
    </row>
    <row r="1833" spans="12:13" ht="12.75">
      <c r="L1833" s="2"/>
      <c r="M1833" s="2"/>
    </row>
    <row r="1834" spans="12:13" ht="12.75">
      <c r="L1834" s="2"/>
      <c r="M1834" s="2"/>
    </row>
    <row r="1835" spans="12:13" ht="12.75">
      <c r="L1835" s="2"/>
      <c r="M1835" s="2"/>
    </row>
    <row r="1836" spans="12:13" ht="12.75">
      <c r="L1836" s="2"/>
      <c r="M1836" s="2"/>
    </row>
    <row r="1837" spans="12:13" ht="12.75">
      <c r="L1837" s="2"/>
      <c r="M1837" s="2"/>
    </row>
    <row r="1838" spans="12:13" ht="12.75">
      <c r="L1838" s="2"/>
      <c r="M1838" s="2"/>
    </row>
    <row r="1839" spans="12:13" ht="12.75">
      <c r="L1839" s="2"/>
      <c r="M1839" s="2"/>
    </row>
    <row r="1840" spans="12:13" ht="12.75">
      <c r="L1840" s="2"/>
      <c r="M1840" s="2"/>
    </row>
    <row r="1841" spans="12:13" ht="12.75">
      <c r="L1841" s="2"/>
      <c r="M1841" s="2"/>
    </row>
    <row r="1842" spans="12:13" ht="12.75">
      <c r="L1842" s="2"/>
      <c r="M1842" s="2"/>
    </row>
    <row r="1843" spans="12:13" ht="12.75">
      <c r="L1843" s="2"/>
      <c r="M1843" s="2"/>
    </row>
    <row r="1844" spans="12:13" ht="12.75">
      <c r="L1844" s="2"/>
      <c r="M1844" s="2"/>
    </row>
    <row r="1845" spans="12:13" ht="12.75">
      <c r="L1845" s="2"/>
      <c r="M1845" s="2"/>
    </row>
    <row r="1846" spans="12:13" ht="12.75">
      <c r="L1846" s="2"/>
      <c r="M1846" s="2"/>
    </row>
    <row r="1847" spans="12:13" ht="12.75">
      <c r="L1847" s="2"/>
      <c r="M1847" s="2"/>
    </row>
    <row r="1848" spans="12:13" ht="12.75">
      <c r="L1848" s="2"/>
      <c r="M1848" s="2"/>
    </row>
    <row r="1849" spans="12:13" ht="12.75">
      <c r="L1849" s="2"/>
      <c r="M1849" s="2"/>
    </row>
    <row r="1850" spans="12:13" ht="12.75">
      <c r="L1850" s="2"/>
      <c r="M1850" s="2"/>
    </row>
    <row r="1851" spans="12:13" ht="12.75">
      <c r="L1851" s="2"/>
      <c r="M1851" s="2"/>
    </row>
    <row r="1852" spans="12:13" ht="12.75">
      <c r="L1852" s="2"/>
      <c r="M1852" s="2"/>
    </row>
    <row r="1853" spans="12:13" ht="12.75">
      <c r="L1853" s="2"/>
      <c r="M1853" s="2"/>
    </row>
    <row r="1854" spans="12:13" ht="12.75">
      <c r="L1854" s="2"/>
      <c r="M1854" s="2"/>
    </row>
    <row r="1855" spans="12:13" ht="12.75">
      <c r="L1855" s="2"/>
      <c r="M1855" s="2"/>
    </row>
    <row r="1856" spans="12:13" ht="12.75">
      <c r="L1856" s="2"/>
      <c r="M1856" s="2"/>
    </row>
    <row r="1857" spans="12:13" ht="12.75">
      <c r="L1857" s="2"/>
      <c r="M1857" s="2"/>
    </row>
    <row r="1858" spans="12:13" ht="12.75">
      <c r="L1858" s="2"/>
      <c r="M1858" s="2"/>
    </row>
    <row r="1859" spans="12:13" ht="12.75">
      <c r="L1859" s="2"/>
      <c r="M1859" s="2"/>
    </row>
    <row r="1860" spans="12:13" ht="12.75">
      <c r="L1860" s="2"/>
      <c r="M1860" s="2"/>
    </row>
    <row r="1861" spans="12:13" ht="12.75">
      <c r="L1861" s="2"/>
      <c r="M1861" s="2"/>
    </row>
    <row r="1862" spans="12:13" ht="12.75">
      <c r="L1862" s="2"/>
      <c r="M1862" s="2"/>
    </row>
    <row r="1863" spans="12:13" ht="12.75">
      <c r="L1863" s="2"/>
      <c r="M1863" s="2"/>
    </row>
    <row r="1864" spans="12:13" ht="12.75">
      <c r="L1864" s="2"/>
      <c r="M1864" s="2"/>
    </row>
    <row r="1865" spans="12:13" ht="12.75">
      <c r="L1865" s="2"/>
      <c r="M1865" s="2"/>
    </row>
    <row r="1866" spans="12:13" ht="12.75">
      <c r="L1866" s="2"/>
      <c r="M1866" s="2"/>
    </row>
    <row r="1867" spans="12:13" ht="12.75">
      <c r="L1867" s="2"/>
      <c r="M1867" s="2"/>
    </row>
    <row r="1868" spans="12:13" ht="12.75">
      <c r="L1868" s="2"/>
      <c r="M1868" s="2"/>
    </row>
    <row r="1869" spans="12:13" ht="12.75">
      <c r="L1869" s="2"/>
      <c r="M1869" s="2"/>
    </row>
    <row r="1870" spans="12:13" ht="12.75">
      <c r="L1870" s="2"/>
      <c r="M1870" s="2"/>
    </row>
    <row r="1871" spans="12:13" ht="12.75">
      <c r="L1871" s="2"/>
      <c r="M1871" s="2"/>
    </row>
    <row r="1872" spans="12:13" ht="12.75">
      <c r="L1872" s="2"/>
      <c r="M1872" s="2"/>
    </row>
    <row r="1873" spans="12:13" ht="12.75">
      <c r="L1873" s="2"/>
      <c r="M1873" s="2"/>
    </row>
    <row r="1874" spans="12:13" ht="12.75">
      <c r="L1874" s="2"/>
      <c r="M1874" s="2"/>
    </row>
    <row r="1875" spans="12:13" ht="12.75">
      <c r="L1875" s="2"/>
      <c r="M1875" s="2"/>
    </row>
    <row r="1876" spans="12:13" ht="12.75">
      <c r="L1876" s="2"/>
      <c r="M1876" s="2"/>
    </row>
    <row r="1877" spans="12:13" ht="12.75">
      <c r="L1877" s="2"/>
      <c r="M1877" s="2"/>
    </row>
    <row r="1878" spans="12:13" ht="12.75">
      <c r="L1878" s="2"/>
      <c r="M1878" s="2"/>
    </row>
    <row r="1879" spans="12:13" ht="12.75">
      <c r="L1879" s="2"/>
      <c r="M1879" s="2"/>
    </row>
    <row r="1880" spans="12:13" ht="12.75">
      <c r="L1880" s="2"/>
      <c r="M1880" s="2"/>
    </row>
    <row r="1881" spans="12:13" ht="12.75">
      <c r="L1881" s="2"/>
      <c r="M1881" s="2"/>
    </row>
    <row r="1882" spans="12:13" ht="12.75">
      <c r="L1882" s="2"/>
      <c r="M1882" s="2"/>
    </row>
    <row r="1883" spans="12:13" ht="12.75">
      <c r="L1883" s="2"/>
      <c r="M1883" s="2"/>
    </row>
    <row r="1884" spans="12:13" ht="12.75">
      <c r="L1884" s="2"/>
      <c r="M1884" s="2"/>
    </row>
    <row r="1885" spans="12:13" ht="12.75">
      <c r="L1885" s="2"/>
      <c r="M1885" s="2"/>
    </row>
    <row r="1886" spans="12:13" ht="12.75">
      <c r="L1886" s="2"/>
      <c r="M1886" s="2"/>
    </row>
    <row r="1887" spans="12:13" ht="12.75">
      <c r="L1887" s="2"/>
      <c r="M1887" s="2"/>
    </row>
    <row r="1888" spans="12:13" ht="12.75">
      <c r="L1888" s="2"/>
      <c r="M1888" s="2"/>
    </row>
    <row r="1889" spans="12:13" ht="12.75">
      <c r="L1889" s="2"/>
      <c r="M1889" s="2"/>
    </row>
    <row r="1890" spans="12:13" ht="12.75">
      <c r="L1890" s="2"/>
      <c r="M1890" s="2"/>
    </row>
    <row r="1891" spans="12:13" ht="12.75">
      <c r="L1891" s="2"/>
      <c r="M1891" s="2"/>
    </row>
    <row r="1892" spans="12:13" ht="12.75">
      <c r="L1892" s="2"/>
      <c r="M1892" s="2"/>
    </row>
    <row r="1893" spans="12:13" ht="12.75">
      <c r="L1893" s="2"/>
      <c r="M1893" s="2"/>
    </row>
    <row r="1894" spans="12:13" ht="12.75">
      <c r="L1894" s="2"/>
      <c r="M1894" s="2"/>
    </row>
    <row r="1895" spans="12:13" ht="12.75">
      <c r="L1895" s="2"/>
      <c r="M1895" s="2"/>
    </row>
    <row r="1896" spans="12:13" ht="12.75">
      <c r="L1896" s="2"/>
      <c r="M1896" s="2"/>
    </row>
    <row r="1897" spans="12:13" ht="12.75">
      <c r="L1897" s="2"/>
      <c r="M1897" s="2"/>
    </row>
    <row r="1898" spans="12:13" ht="12.75">
      <c r="L1898" s="2"/>
      <c r="M1898" s="2"/>
    </row>
    <row r="1899" spans="12:13" ht="12.75">
      <c r="L1899" s="2"/>
      <c r="M1899" s="2"/>
    </row>
    <row r="1900" spans="12:13" ht="12.75">
      <c r="L1900" s="2"/>
      <c r="M1900" s="2"/>
    </row>
    <row r="1901" spans="12:13" ht="12.75">
      <c r="L1901" s="2"/>
      <c r="M1901" s="2"/>
    </row>
    <row r="1902" spans="12:13" ht="12.75">
      <c r="L1902" s="2"/>
      <c r="M1902" s="2"/>
    </row>
    <row r="1903" spans="12:13" ht="12.75">
      <c r="L1903" s="2"/>
      <c r="M1903" s="2"/>
    </row>
    <row r="1904" spans="12:13" ht="12.75">
      <c r="L1904" s="2"/>
      <c r="M1904" s="2"/>
    </row>
    <row r="1905" spans="12:13" ht="12.75">
      <c r="L1905" s="2"/>
      <c r="M1905" s="2"/>
    </row>
    <row r="1906" spans="12:13" ht="12.75">
      <c r="L1906" s="2"/>
      <c r="M1906" s="2"/>
    </row>
    <row r="1907" spans="12:13" ht="12.75">
      <c r="L1907" s="2"/>
      <c r="M1907" s="2"/>
    </row>
    <row r="1908" spans="12:13" ht="12.75">
      <c r="L1908" s="2"/>
      <c r="M1908" s="2"/>
    </row>
    <row r="1909" spans="12:13" ht="12.75">
      <c r="L1909" s="2"/>
      <c r="M1909" s="2"/>
    </row>
    <row r="1910" spans="12:13" ht="12.75">
      <c r="L1910" s="2"/>
      <c r="M1910" s="2"/>
    </row>
    <row r="1911" spans="12:13" ht="12.75">
      <c r="L1911" s="2"/>
      <c r="M1911" s="2"/>
    </row>
    <row r="1912" spans="12:13" ht="12.75">
      <c r="L1912" s="2"/>
      <c r="M1912" s="2"/>
    </row>
    <row r="1913" spans="12:13" ht="12.75">
      <c r="L1913" s="2"/>
      <c r="M1913" s="2"/>
    </row>
    <row r="1914" spans="12:13" ht="12.75">
      <c r="L1914" s="2"/>
      <c r="M1914" s="2"/>
    </row>
    <row r="1915" spans="12:13" ht="12.75">
      <c r="L1915" s="2"/>
      <c r="M1915" s="2"/>
    </row>
    <row r="1916" spans="12:13" ht="12.75">
      <c r="L1916" s="2"/>
      <c r="M1916" s="2"/>
    </row>
    <row r="1917" spans="12:13" ht="12.75">
      <c r="L1917" s="2"/>
      <c r="M1917" s="2"/>
    </row>
    <row r="1918" spans="12:13" ht="12.75">
      <c r="L1918" s="2"/>
      <c r="M1918" s="2"/>
    </row>
    <row r="1919" spans="12:13" ht="12.75">
      <c r="L1919" s="2"/>
      <c r="M1919" s="2"/>
    </row>
    <row r="1920" spans="12:13" ht="12.75">
      <c r="L1920" s="2"/>
      <c r="M1920" s="2"/>
    </row>
    <row r="1921" spans="12:13" ht="12.75">
      <c r="L1921" s="2"/>
      <c r="M1921" s="2"/>
    </row>
    <row r="1922" spans="12:13" ht="12.75">
      <c r="L1922" s="2"/>
      <c r="M1922" s="2"/>
    </row>
    <row r="1923" spans="12:13" ht="12.75">
      <c r="L1923" s="2"/>
      <c r="M1923" s="2"/>
    </row>
    <row r="1924" spans="12:13" ht="12.75">
      <c r="L1924" s="2"/>
      <c r="M1924" s="2"/>
    </row>
    <row r="1925" spans="12:13" ht="12.75">
      <c r="L1925" s="2"/>
      <c r="M1925" s="2"/>
    </row>
    <row r="1926" spans="12:13" ht="12.75">
      <c r="L1926" s="2"/>
      <c r="M1926" s="2"/>
    </row>
    <row r="1927" spans="12:13" ht="12.75">
      <c r="L1927" s="2"/>
      <c r="M1927" s="2"/>
    </row>
    <row r="1928" spans="12:13" ht="12.75">
      <c r="L1928" s="2"/>
      <c r="M1928" s="2"/>
    </row>
    <row r="1929" spans="12:13" ht="12.75">
      <c r="L1929" s="2"/>
      <c r="M1929" s="2"/>
    </row>
    <row r="1930" spans="12:13" ht="12.75">
      <c r="L1930" s="2"/>
      <c r="M1930" s="2"/>
    </row>
    <row r="1931" spans="12:13" ht="12.75">
      <c r="L1931" s="2"/>
      <c r="M1931" s="2"/>
    </row>
    <row r="1932" spans="12:13" ht="12.75">
      <c r="L1932" s="2"/>
      <c r="M1932" s="2"/>
    </row>
    <row r="1933" spans="12:13" ht="12.75">
      <c r="L1933" s="2"/>
      <c r="M1933" s="2"/>
    </row>
    <row r="1934" spans="12:13" ht="12.75">
      <c r="L1934" s="2"/>
      <c r="M1934" s="2"/>
    </row>
    <row r="1935" spans="12:13" ht="12.75">
      <c r="L1935" s="2"/>
      <c r="M1935" s="2"/>
    </row>
    <row r="1936" spans="12:13" ht="12.75">
      <c r="L1936" s="2"/>
      <c r="M1936" s="2"/>
    </row>
    <row r="1937" spans="12:13" ht="12.75">
      <c r="L1937" s="2"/>
      <c r="M1937" s="2"/>
    </row>
    <row r="1938" spans="12:13" ht="12.75">
      <c r="L1938" s="2"/>
      <c r="M1938" s="2"/>
    </row>
    <row r="1939" spans="12:13" ht="12.75">
      <c r="L1939" s="2"/>
      <c r="M1939" s="2"/>
    </row>
    <row r="1940" spans="12:13" ht="12.75">
      <c r="L1940" s="2"/>
      <c r="M1940" s="2"/>
    </row>
    <row r="1941" spans="12:13" ht="12.75">
      <c r="L1941" s="2"/>
      <c r="M1941" s="2"/>
    </row>
    <row r="1942" spans="12:13" ht="12.75">
      <c r="L1942" s="2"/>
      <c r="M1942" s="2"/>
    </row>
    <row r="1943" spans="12:13" ht="12.75">
      <c r="L1943" s="2"/>
      <c r="M1943" s="2"/>
    </row>
    <row r="1944" spans="12:13" ht="12.75">
      <c r="L1944" s="2"/>
      <c r="M1944" s="2"/>
    </row>
    <row r="1945" spans="12:13" ht="12.75">
      <c r="L1945" s="2"/>
      <c r="M1945" s="2"/>
    </row>
    <row r="1946" spans="12:13" ht="12.75">
      <c r="L1946" s="2"/>
      <c r="M1946" s="2"/>
    </row>
    <row r="1947" spans="12:13" ht="12.75">
      <c r="L1947" s="2"/>
      <c r="M1947" s="2"/>
    </row>
    <row r="1948" spans="12:13" ht="12.75">
      <c r="L1948" s="2"/>
      <c r="M1948" s="2"/>
    </row>
    <row r="1949" spans="12:13" ht="12.75">
      <c r="L1949" s="2"/>
      <c r="M1949" s="2"/>
    </row>
    <row r="1950" spans="12:13" ht="12.75">
      <c r="L1950" s="2"/>
      <c r="M1950" s="2"/>
    </row>
    <row r="1951" spans="12:13" ht="12.75">
      <c r="L1951" s="2"/>
      <c r="M1951" s="2"/>
    </row>
    <row r="1952" spans="12:13" ht="12.75">
      <c r="L1952" s="2"/>
      <c r="M1952" s="2"/>
    </row>
    <row r="1953" spans="12:13" ht="12.75">
      <c r="L1953" s="2"/>
      <c r="M1953" s="2"/>
    </row>
    <row r="1954" spans="12:13" ht="12.75">
      <c r="L1954" s="2"/>
      <c r="M1954" s="2"/>
    </row>
    <row r="1955" spans="12:13" ht="12.75">
      <c r="L1955" s="2"/>
      <c r="M1955" s="2"/>
    </row>
    <row r="1956" spans="12:13" ht="12.75">
      <c r="L1956" s="2"/>
      <c r="M1956" s="2"/>
    </row>
    <row r="1957" spans="12:13" ht="12.75">
      <c r="L1957" s="2"/>
      <c r="M1957" s="2"/>
    </row>
    <row r="1958" spans="12:13" ht="12.75">
      <c r="L1958" s="2"/>
      <c r="M1958" s="2"/>
    </row>
    <row r="1959" spans="12:13" ht="12.75">
      <c r="L1959" s="2"/>
      <c r="M1959" s="2"/>
    </row>
    <row r="1960" spans="12:13" ht="12.75">
      <c r="L1960" s="2"/>
      <c r="M1960" s="2"/>
    </row>
    <row r="1961" spans="12:13" ht="12.75">
      <c r="L1961" s="2"/>
      <c r="M1961" s="2"/>
    </row>
    <row r="1962" spans="12:13" ht="12.75">
      <c r="L1962" s="2"/>
      <c r="M1962" s="2"/>
    </row>
    <row r="1963" spans="12:13" ht="12.75">
      <c r="L1963" s="2"/>
      <c r="M1963" s="2"/>
    </row>
    <row r="1964" spans="12:13" ht="12.75">
      <c r="L1964" s="2"/>
      <c r="M1964" s="2"/>
    </row>
    <row r="1965" spans="12:13" ht="12.75">
      <c r="L1965" s="2"/>
      <c r="M1965" s="2"/>
    </row>
    <row r="1966" spans="12:13" ht="12.75">
      <c r="L1966" s="2"/>
      <c r="M1966" s="2"/>
    </row>
    <row r="1967" spans="12:13" ht="12.75">
      <c r="L1967" s="2"/>
      <c r="M1967" s="2"/>
    </row>
    <row r="1968" spans="12:13" ht="12.75">
      <c r="L1968" s="2"/>
      <c r="M1968" s="2"/>
    </row>
    <row r="1969" spans="12:13" ht="12.75">
      <c r="L1969" s="2"/>
      <c r="M1969" s="2"/>
    </row>
    <row r="1970" spans="12:13" ht="12.75">
      <c r="L1970" s="2"/>
      <c r="M1970" s="2"/>
    </row>
    <row r="1971" spans="12:13" ht="12.75">
      <c r="L1971" s="2"/>
      <c r="M1971" s="2"/>
    </row>
    <row r="1972" spans="12:13" ht="12.75">
      <c r="L1972" s="2"/>
      <c r="M1972" s="2"/>
    </row>
    <row r="1973" spans="12:13" ht="12.75">
      <c r="L1973" s="2"/>
      <c r="M1973" s="2"/>
    </row>
    <row r="1974" spans="12:13" ht="12.75">
      <c r="L1974" s="2"/>
      <c r="M1974" s="2"/>
    </row>
    <row r="1975" spans="12:13" ht="12.75">
      <c r="L1975" s="2"/>
      <c r="M1975" s="2"/>
    </row>
    <row r="1976" spans="12:13" ht="12.75">
      <c r="L1976" s="2"/>
      <c r="M1976" s="2"/>
    </row>
    <row r="1977" spans="12:13" ht="12.75">
      <c r="L1977" s="2"/>
      <c r="M1977" s="2"/>
    </row>
    <row r="1978" spans="12:13" ht="12.75">
      <c r="L1978" s="2"/>
      <c r="M1978" s="2"/>
    </row>
    <row r="1979" spans="12:13" ht="12.75">
      <c r="L1979" s="2"/>
      <c r="M1979" s="2"/>
    </row>
    <row r="1980" spans="12:13" ht="12.75">
      <c r="L1980" s="2"/>
      <c r="M1980" s="2"/>
    </row>
    <row r="1981" spans="12:13" ht="12.75">
      <c r="L1981" s="2"/>
      <c r="M1981" s="2"/>
    </row>
    <row r="1982" spans="12:13" ht="12.75">
      <c r="L1982" s="2"/>
      <c r="M1982" s="2"/>
    </row>
    <row r="1983" spans="12:13" ht="12.75">
      <c r="L1983" s="2"/>
      <c r="M1983" s="2"/>
    </row>
    <row r="1984" spans="12:13" ht="12.75">
      <c r="L1984" s="2"/>
      <c r="M1984" s="2"/>
    </row>
    <row r="1985" spans="12:13" ht="12.75">
      <c r="L1985" s="2"/>
      <c r="M1985" s="2"/>
    </row>
    <row r="1986" spans="12:13" ht="12.75">
      <c r="L1986" s="2"/>
      <c r="M1986" s="2"/>
    </row>
    <row r="1987" spans="12:13" ht="12.75">
      <c r="L1987" s="2"/>
      <c r="M1987" s="2"/>
    </row>
    <row r="1988" spans="12:13" ht="12.75">
      <c r="L1988" s="2"/>
      <c r="M1988" s="2"/>
    </row>
    <row r="1989" spans="12:13" ht="12.75">
      <c r="L1989" s="2"/>
      <c r="M1989" s="2"/>
    </row>
    <row r="1990" spans="12:13" ht="12.75">
      <c r="L1990" s="2"/>
      <c r="M1990" s="2"/>
    </row>
    <row r="1991" spans="12:13" ht="12.75">
      <c r="L1991" s="2"/>
      <c r="M1991" s="2"/>
    </row>
    <row r="1992" spans="12:13" ht="12.75">
      <c r="L1992" s="2"/>
      <c r="M1992" s="2"/>
    </row>
    <row r="1993" spans="12:13" ht="12.75">
      <c r="L1993" s="2"/>
      <c r="M1993" s="2"/>
    </row>
    <row r="1994" spans="12:13" ht="12.75">
      <c r="L1994" s="2"/>
      <c r="M1994" s="2"/>
    </row>
    <row r="1995" spans="12:13" ht="12.75">
      <c r="L1995" s="2"/>
      <c r="M1995" s="2"/>
    </row>
    <row r="1996" spans="12:13" ht="12.75">
      <c r="L1996" s="2"/>
      <c r="M1996" s="2"/>
    </row>
    <row r="1997" spans="12:13" ht="12.75">
      <c r="L1997" s="2"/>
      <c r="M1997" s="2"/>
    </row>
    <row r="1998" spans="12:13" ht="12.75">
      <c r="L1998" s="2"/>
      <c r="M1998" s="2"/>
    </row>
    <row r="1999" spans="12:13" ht="12.75">
      <c r="L1999" s="2"/>
      <c r="M1999" s="2"/>
    </row>
    <row r="2000" spans="12:13" ht="12.75">
      <c r="L2000" s="2"/>
      <c r="M2000" s="2"/>
    </row>
    <row r="2001" spans="12:13" ht="12.75">
      <c r="L2001" s="2"/>
      <c r="M2001" s="2"/>
    </row>
    <row r="2002" spans="12:13" ht="12.75">
      <c r="L2002" s="2"/>
      <c r="M2002" s="2"/>
    </row>
    <row r="2003" spans="12:13" ht="12.75">
      <c r="L2003" s="2"/>
      <c r="M2003" s="2"/>
    </row>
    <row r="2004" spans="12:13" ht="12.75">
      <c r="L2004" s="2"/>
      <c r="M2004" s="2"/>
    </row>
    <row r="2005" spans="12:13" ht="12.75">
      <c r="L2005" s="2"/>
      <c r="M2005" s="2"/>
    </row>
    <row r="2006" spans="12:13" ht="12.75">
      <c r="L2006" s="2"/>
      <c r="M2006" s="2"/>
    </row>
    <row r="2007" spans="12:13" ht="12.75">
      <c r="L2007" s="2"/>
      <c r="M2007" s="2"/>
    </row>
    <row r="2008" spans="12:13" ht="12.75">
      <c r="L2008" s="2"/>
      <c r="M2008" s="2"/>
    </row>
    <row r="2009" spans="12:13" ht="12.75">
      <c r="L2009" s="2"/>
      <c r="M2009" s="2"/>
    </row>
    <row r="2010" spans="12:13" ht="12.75">
      <c r="L2010" s="2"/>
      <c r="M2010" s="2"/>
    </row>
    <row r="2011" spans="12:13" ht="12.75">
      <c r="L2011" s="2"/>
      <c r="M2011" s="2"/>
    </row>
    <row r="2012" spans="12:13" ht="12.75">
      <c r="L2012" s="2"/>
      <c r="M2012" s="2"/>
    </row>
    <row r="2013" spans="12:13" ht="12.75">
      <c r="L2013" s="2"/>
      <c r="M2013" s="2"/>
    </row>
    <row r="2014" spans="12:13" ht="12.75">
      <c r="L2014" s="2"/>
      <c r="M2014" s="2"/>
    </row>
    <row r="2015" spans="12:13" ht="12.75">
      <c r="L2015" s="2"/>
      <c r="M2015" s="2"/>
    </row>
    <row r="2016" spans="12:13" ht="12.75">
      <c r="L2016" s="2"/>
      <c r="M2016" s="2"/>
    </row>
    <row r="2017" spans="12:13" ht="12.75">
      <c r="L2017" s="2"/>
      <c r="M2017" s="2"/>
    </row>
    <row r="2018" spans="12:13" ht="12.75">
      <c r="L2018" s="2"/>
      <c r="M2018" s="2"/>
    </row>
    <row r="2019" spans="12:13" ht="12.75">
      <c r="L2019" s="2"/>
      <c r="M2019" s="2"/>
    </row>
    <row r="2020" spans="12:13" ht="12.75">
      <c r="L2020" s="2"/>
      <c r="M2020" s="2"/>
    </row>
    <row r="2021" spans="12:13" ht="12.75">
      <c r="L2021" s="2"/>
      <c r="M2021" s="2"/>
    </row>
    <row r="2022" spans="12:13" ht="12.75">
      <c r="L2022" s="2"/>
      <c r="M2022" s="2"/>
    </row>
    <row r="2023" spans="12:13" ht="12.75">
      <c r="L2023" s="2"/>
      <c r="M2023" s="2"/>
    </row>
    <row r="2024" spans="12:13" ht="12.75">
      <c r="L2024" s="2"/>
      <c r="M2024" s="2"/>
    </row>
    <row r="2025" spans="12:13" ht="12.75">
      <c r="L2025" s="2"/>
      <c r="M2025" s="2"/>
    </row>
    <row r="2026" spans="12:13" ht="12.75">
      <c r="L2026" s="2"/>
      <c r="M2026" s="2"/>
    </row>
    <row r="2027" spans="12:13" ht="12.75">
      <c r="L2027" s="2"/>
      <c r="M2027" s="2"/>
    </row>
    <row r="2028" spans="12:13" ht="12.75">
      <c r="L2028" s="2"/>
      <c r="M2028" s="2"/>
    </row>
    <row r="2029" spans="12:13" ht="12.75">
      <c r="L2029" s="2"/>
      <c r="M2029" s="2"/>
    </row>
    <row r="2030" spans="12:13" ht="12.75">
      <c r="L2030" s="2"/>
      <c r="M2030" s="2"/>
    </row>
    <row r="2031" spans="12:13" ht="12.75">
      <c r="L2031" s="2"/>
      <c r="M2031" s="2"/>
    </row>
    <row r="2032" spans="12:13" ht="12.75">
      <c r="L2032" s="2"/>
      <c r="M2032" s="2"/>
    </row>
    <row r="2033" spans="12:13" ht="12.75">
      <c r="L2033" s="2"/>
      <c r="M2033" s="2"/>
    </row>
    <row r="2034" spans="12:13" ht="12.75">
      <c r="L2034" s="2"/>
      <c r="M2034" s="2"/>
    </row>
    <row r="2035" spans="12:13" ht="12.75">
      <c r="L2035" s="2"/>
      <c r="M2035" s="2"/>
    </row>
    <row r="2036" spans="12:13" ht="12.75">
      <c r="L2036" s="2"/>
      <c r="M2036" s="2"/>
    </row>
    <row r="2037" spans="12:13" ht="12.75">
      <c r="L2037" s="2"/>
      <c r="M2037" s="2"/>
    </row>
    <row r="2038" spans="12:13" ht="12.75">
      <c r="L2038" s="2"/>
      <c r="M2038" s="2"/>
    </row>
    <row r="2039" spans="12:13" ht="12.75">
      <c r="L2039" s="2"/>
      <c r="M2039" s="2"/>
    </row>
    <row r="2040" spans="12:13" ht="12.75">
      <c r="L2040" s="2"/>
      <c r="M2040" s="2"/>
    </row>
    <row r="2041" spans="12:13" ht="12.75">
      <c r="L2041" s="2"/>
      <c r="M2041" s="2"/>
    </row>
    <row r="2042" spans="12:13" ht="12.75">
      <c r="L2042" s="2"/>
      <c r="M2042" s="2"/>
    </row>
    <row r="2043" spans="12:13" ht="12.75">
      <c r="L2043" s="2"/>
      <c r="M2043" s="2"/>
    </row>
    <row r="2044" spans="12:13" ht="12.75">
      <c r="L2044" s="2"/>
      <c r="M2044" s="2"/>
    </row>
    <row r="2045" spans="12:13" ht="12.75">
      <c r="L2045" s="2"/>
      <c r="M2045" s="2"/>
    </row>
    <row r="2046" spans="12:13" ht="12.75">
      <c r="L2046" s="2"/>
      <c r="M2046" s="2"/>
    </row>
    <row r="2047" spans="12:13" ht="12.75">
      <c r="L2047" s="2"/>
      <c r="M2047" s="2"/>
    </row>
    <row r="2048" spans="12:13" ht="12.75">
      <c r="L2048" s="2"/>
      <c r="M2048" s="2"/>
    </row>
    <row r="2049" spans="12:13" ht="12.75">
      <c r="L2049" s="2"/>
      <c r="M2049" s="2"/>
    </row>
    <row r="2050" spans="12:13" ht="12.75">
      <c r="L2050" s="2"/>
      <c r="M2050" s="2"/>
    </row>
    <row r="2051" spans="12:13" ht="12.75">
      <c r="L2051" s="2"/>
      <c r="M2051" s="2"/>
    </row>
    <row r="2052" spans="12:13" ht="12.75">
      <c r="L2052" s="2"/>
      <c r="M2052" s="2"/>
    </row>
    <row r="2053" spans="12:13" ht="12.75">
      <c r="L2053" s="2"/>
      <c r="M2053" s="2"/>
    </row>
    <row r="2054" spans="12:13" ht="12.75">
      <c r="L2054" s="2"/>
      <c r="M2054" s="2"/>
    </row>
    <row r="2055" spans="12:13" ht="12.75">
      <c r="L2055" s="2"/>
      <c r="M2055" s="2"/>
    </row>
    <row r="2056" spans="12:13" ht="12.75">
      <c r="L2056" s="2"/>
      <c r="M2056" s="2"/>
    </row>
    <row r="2057" spans="12:13" ht="12.75">
      <c r="L2057" s="2"/>
      <c r="M2057" s="2"/>
    </row>
    <row r="2058" spans="12:13" ht="12.75">
      <c r="L2058" s="2"/>
      <c r="M2058" s="2"/>
    </row>
    <row r="2059" spans="12:13" ht="12.75">
      <c r="L2059" s="2"/>
      <c r="M2059" s="2"/>
    </row>
    <row r="2060" spans="12:13" ht="12.75">
      <c r="L2060" s="2"/>
      <c r="M2060" s="2"/>
    </row>
    <row r="2061" spans="12:13" ht="12.75">
      <c r="L2061" s="2"/>
      <c r="M2061" s="2"/>
    </row>
    <row r="2062" spans="12:13" ht="12.75">
      <c r="L2062" s="2"/>
      <c r="M2062" s="2"/>
    </row>
    <row r="2063" spans="12:13" ht="12.75">
      <c r="L2063" s="2"/>
      <c r="M2063" s="2"/>
    </row>
    <row r="2064" spans="12:13" ht="12.75">
      <c r="L2064" s="2"/>
      <c r="M2064" s="2"/>
    </row>
    <row r="2065" spans="12:13" ht="12.75">
      <c r="L2065" s="2"/>
      <c r="M2065" s="2"/>
    </row>
    <row r="2066" spans="12:13" ht="12.75">
      <c r="L2066" s="2"/>
      <c r="M2066" s="2"/>
    </row>
    <row r="2067" spans="12:13" ht="12.75">
      <c r="L2067" s="2"/>
      <c r="M2067" s="2"/>
    </row>
    <row r="2068" spans="12:13" ht="12.75">
      <c r="L2068" s="2"/>
      <c r="M2068" s="2"/>
    </row>
    <row r="2069" spans="12:13" ht="12.75">
      <c r="L2069" s="2"/>
      <c r="M2069" s="2"/>
    </row>
    <row r="2070" spans="12:13" ht="12.75">
      <c r="L2070" s="2"/>
      <c r="M2070" s="2"/>
    </row>
    <row r="2071" spans="12:13" ht="12.75">
      <c r="L2071" s="2"/>
      <c r="M2071" s="2"/>
    </row>
    <row r="2072" spans="12:13" ht="12.75">
      <c r="L2072" s="2"/>
      <c r="M2072" s="2"/>
    </row>
    <row r="2073" spans="12:13" ht="12.75">
      <c r="L2073" s="2"/>
      <c r="M2073" s="2"/>
    </row>
    <row r="2074" spans="12:13" ht="12.75">
      <c r="L2074" s="2"/>
      <c r="M2074" s="2"/>
    </row>
    <row r="2075" spans="12:13" ht="12.75">
      <c r="L2075" s="2"/>
      <c r="M2075" s="2"/>
    </row>
    <row r="2076" spans="12:13" ht="12.75">
      <c r="L2076" s="2"/>
      <c r="M2076" s="2"/>
    </row>
    <row r="2077" spans="12:13" ht="12.75">
      <c r="L2077" s="2"/>
      <c r="M2077" s="2"/>
    </row>
    <row r="2078" spans="12:13" ht="12.75">
      <c r="L2078" s="2"/>
      <c r="M2078" s="2"/>
    </row>
    <row r="2079" spans="12:13" ht="12.75">
      <c r="L2079" s="2"/>
      <c r="M2079" s="2"/>
    </row>
    <row r="2080" spans="12:13" ht="12.75">
      <c r="L2080" s="2"/>
      <c r="M2080" s="2"/>
    </row>
    <row r="2081" spans="12:13" ht="12.75">
      <c r="L2081" s="2"/>
      <c r="M2081" s="2"/>
    </row>
    <row r="2082" spans="12:13" ht="12.75">
      <c r="L2082" s="2"/>
      <c r="M2082" s="2"/>
    </row>
    <row r="2083" spans="12:13" ht="12.75">
      <c r="L2083" s="2"/>
      <c r="M2083" s="2"/>
    </row>
    <row r="2084" spans="12:13" ht="12.75">
      <c r="L2084" s="2"/>
      <c r="M2084" s="2"/>
    </row>
    <row r="2085" spans="12:13" ht="12.75">
      <c r="L2085" s="2"/>
      <c r="M2085" s="2"/>
    </row>
    <row r="2086" spans="12:13" ht="12.75">
      <c r="L2086" s="2"/>
      <c r="M2086" s="2"/>
    </row>
    <row r="2087" spans="12:13" ht="12.75">
      <c r="L2087" s="2"/>
      <c r="M2087" s="2"/>
    </row>
    <row r="2088" spans="12:13" ht="12.75">
      <c r="L2088" s="2"/>
      <c r="M2088" s="2"/>
    </row>
    <row r="2089" spans="12:13" ht="12.75">
      <c r="L2089" s="2"/>
      <c r="M2089" s="2"/>
    </row>
    <row r="2090" spans="12:13" ht="12.75">
      <c r="L2090" s="2"/>
      <c r="M2090" s="2"/>
    </row>
    <row r="2091" spans="12:13" ht="12.75">
      <c r="L2091" s="2"/>
      <c r="M2091" s="2"/>
    </row>
    <row r="2092" spans="12:13" ht="12.75">
      <c r="L2092" s="2"/>
      <c r="M2092" s="2"/>
    </row>
    <row r="2093" spans="12:13" ht="12.75">
      <c r="L2093" s="2"/>
      <c r="M2093" s="2"/>
    </row>
    <row r="2094" spans="12:13" ht="12.75">
      <c r="L2094" s="2"/>
      <c r="M2094" s="2"/>
    </row>
    <row r="2095" spans="12:13" ht="12.75">
      <c r="L2095" s="2"/>
      <c r="M2095" s="2"/>
    </row>
    <row r="2096" spans="12:13" ht="12.75">
      <c r="L2096" s="2"/>
      <c r="M2096" s="2"/>
    </row>
    <row r="2097" spans="12:13" ht="12.75">
      <c r="L2097" s="2"/>
      <c r="M2097" s="2"/>
    </row>
    <row r="2098" spans="12:13" ht="12.75">
      <c r="L2098" s="2"/>
      <c r="M2098" s="2"/>
    </row>
    <row r="2099" spans="12:13" ht="12.75">
      <c r="L2099" s="2"/>
      <c r="M2099" s="2"/>
    </row>
    <row r="2100" spans="12:13" ht="12.75">
      <c r="L2100" s="2"/>
      <c r="M2100" s="2"/>
    </row>
    <row r="2101" spans="12:13" ht="12.75">
      <c r="L2101" s="2"/>
      <c r="M2101" s="2"/>
    </row>
    <row r="2102" spans="12:13" ht="12.75">
      <c r="L2102" s="2"/>
      <c r="M2102" s="2"/>
    </row>
    <row r="2103" spans="12:13" ht="12.75">
      <c r="L2103" s="2"/>
      <c r="M2103" s="2"/>
    </row>
    <row r="2104" spans="12:13" ht="12.75">
      <c r="L2104" s="2"/>
      <c r="M2104" s="2"/>
    </row>
    <row r="2105" spans="12:13" ht="12.75">
      <c r="L2105" s="2"/>
      <c r="M2105" s="2"/>
    </row>
    <row r="2106" spans="12:13" ht="12.75">
      <c r="L2106" s="2"/>
      <c r="M2106" s="2"/>
    </row>
    <row r="2107" spans="12:13" ht="12.75">
      <c r="L2107" s="2"/>
      <c r="M2107" s="2"/>
    </row>
    <row r="2108" spans="12:13" ht="12.75">
      <c r="L2108" s="2"/>
      <c r="M2108" s="2"/>
    </row>
    <row r="2109" spans="12:13" ht="12.75">
      <c r="L2109" s="2"/>
      <c r="M2109" s="2"/>
    </row>
    <row r="2110" spans="12:13" ht="12.75">
      <c r="L2110" s="2"/>
      <c r="M2110" s="2"/>
    </row>
    <row r="2111" spans="12:13" ht="12.75">
      <c r="L2111" s="2"/>
      <c r="M2111" s="2"/>
    </row>
    <row r="2112" spans="12:13" ht="12.75">
      <c r="L2112" s="2"/>
      <c r="M2112" s="2"/>
    </row>
    <row r="2113" spans="12:13" ht="12.75">
      <c r="L2113" s="2"/>
      <c r="M2113" s="2"/>
    </row>
    <row r="2114" spans="12:13" ht="12.75">
      <c r="L2114" s="2"/>
      <c r="M2114" s="2"/>
    </row>
    <row r="2115" spans="12:13" ht="12.75">
      <c r="L2115" s="2"/>
      <c r="M2115" s="2"/>
    </row>
    <row r="2116" spans="12:13" ht="12.75">
      <c r="L2116" s="2"/>
      <c r="M2116" s="2"/>
    </row>
    <row r="2117" spans="12:13" ht="12.75">
      <c r="L2117" s="2"/>
      <c r="M2117" s="2"/>
    </row>
    <row r="2118" spans="12:13" ht="12.75">
      <c r="L2118" s="2"/>
      <c r="M2118" s="2"/>
    </row>
    <row r="2119" spans="12:13" ht="12.75">
      <c r="L2119" s="2"/>
      <c r="M2119" s="2"/>
    </row>
    <row r="2120" spans="12:13" ht="12.75">
      <c r="L2120" s="2"/>
      <c r="M2120" s="2"/>
    </row>
    <row r="2121" spans="12:13" ht="12.75">
      <c r="L2121" s="2"/>
      <c r="M2121" s="2"/>
    </row>
    <row r="2122" spans="12:13" ht="12.75">
      <c r="L2122" s="2"/>
      <c r="M2122" s="2"/>
    </row>
    <row r="2123" spans="12:13" ht="12.75">
      <c r="L2123" s="2"/>
      <c r="M2123" s="2"/>
    </row>
    <row r="2124" spans="12:13" ht="12.75">
      <c r="L2124" s="2"/>
      <c r="M2124" s="2"/>
    </row>
    <row r="2125" spans="12:13" ht="12.75">
      <c r="L2125" s="2"/>
      <c r="M2125" s="2"/>
    </row>
    <row r="2126" spans="12:13" ht="12.75">
      <c r="L2126" s="2"/>
      <c r="M2126" s="2"/>
    </row>
    <row r="2127" spans="12:13" ht="12.75">
      <c r="L2127" s="2"/>
      <c r="M2127" s="2"/>
    </row>
    <row r="2128" spans="12:13" ht="12.75">
      <c r="L2128" s="2"/>
      <c r="M2128" s="2"/>
    </row>
    <row r="2129" spans="12:13" ht="12.75">
      <c r="L2129" s="2"/>
      <c r="M2129" s="2"/>
    </row>
    <row r="2130" spans="12:13" ht="12.75">
      <c r="L2130" s="2"/>
      <c r="M2130" s="2"/>
    </row>
    <row r="2131" spans="12:13" ht="12.75">
      <c r="L2131" s="2"/>
      <c r="M2131" s="2"/>
    </row>
    <row r="2132" spans="12:13" ht="12.75">
      <c r="L2132" s="2"/>
      <c r="M2132" s="2"/>
    </row>
    <row r="2133" spans="12:13" ht="12.75">
      <c r="L2133" s="2"/>
      <c r="M2133" s="2"/>
    </row>
    <row r="2134" spans="12:13" ht="12.75">
      <c r="L2134" s="2"/>
      <c r="M2134" s="2"/>
    </row>
    <row r="2135" spans="12:13" ht="12.75">
      <c r="L2135" s="2"/>
      <c r="M2135" s="2"/>
    </row>
    <row r="2136" spans="12:13" ht="12.75">
      <c r="L2136" s="2"/>
      <c r="M2136" s="2"/>
    </row>
    <row r="2137" spans="12:13" ht="12.75">
      <c r="L2137" s="2"/>
      <c r="M2137" s="2"/>
    </row>
    <row r="2138" spans="12:13" ht="12.75">
      <c r="L2138" s="2"/>
      <c r="M2138" s="2"/>
    </row>
    <row r="2139" spans="12:13" ht="12.75">
      <c r="L2139" s="2"/>
      <c r="M2139" s="2"/>
    </row>
    <row r="2140" spans="12:13" ht="12.75">
      <c r="L2140" s="2"/>
      <c r="M2140" s="2"/>
    </row>
    <row r="2141" spans="12:13" ht="12.75">
      <c r="L2141" s="2"/>
      <c r="M2141" s="2"/>
    </row>
    <row r="2142" spans="12:13" ht="12.75">
      <c r="L2142" s="2"/>
      <c r="M2142" s="2"/>
    </row>
    <row r="2143" spans="12:13" ht="12.75">
      <c r="L2143" s="2"/>
      <c r="M2143" s="2"/>
    </row>
    <row r="2144" spans="12:13" ht="12.75">
      <c r="L2144" s="2"/>
      <c r="M2144" s="2"/>
    </row>
    <row r="2145" spans="12:13" ht="12.75">
      <c r="L2145" s="2"/>
      <c r="M2145" s="2"/>
    </row>
    <row r="2146" spans="12:13" ht="12.75">
      <c r="L2146" s="2"/>
      <c r="M2146" s="2"/>
    </row>
    <row r="2147" spans="12:13" ht="12.75">
      <c r="L2147" s="2"/>
      <c r="M2147" s="2"/>
    </row>
    <row r="2148" spans="12:13" ht="12.75">
      <c r="L2148" s="2"/>
      <c r="M2148" s="2"/>
    </row>
    <row r="2149" spans="12:13" ht="12.75">
      <c r="L2149" s="2"/>
      <c r="M2149" s="2"/>
    </row>
    <row r="2150" spans="12:13" ht="12.75">
      <c r="L2150" s="2"/>
      <c r="M2150" s="2"/>
    </row>
    <row r="2151" spans="12:13" ht="12.75">
      <c r="L2151" s="2"/>
      <c r="M2151" s="2"/>
    </row>
    <row r="2152" spans="12:13" ht="12.75">
      <c r="L2152" s="2"/>
      <c r="M2152" s="2"/>
    </row>
    <row r="2153" spans="12:13" ht="12.75">
      <c r="L2153" s="2"/>
      <c r="M2153" s="2"/>
    </row>
    <row r="2154" spans="12:13" ht="12.75">
      <c r="L2154" s="2"/>
      <c r="M2154" s="2"/>
    </row>
    <row r="2155" spans="12:13" ht="12.75">
      <c r="L2155" s="2"/>
      <c r="M2155" s="2"/>
    </row>
    <row r="2156" spans="12:13" ht="12.75">
      <c r="L2156" s="2"/>
      <c r="M2156" s="2"/>
    </row>
    <row r="2157" spans="12:13" ht="12.75">
      <c r="L2157" s="2"/>
      <c r="M2157" s="2"/>
    </row>
    <row r="2158" spans="12:13" ht="12.75">
      <c r="L2158" s="2"/>
      <c r="M2158" s="2"/>
    </row>
    <row r="2159" spans="12:13" ht="12.75">
      <c r="L2159" s="2"/>
      <c r="M2159" s="2"/>
    </row>
    <row r="2160" spans="12:13" ht="12.75">
      <c r="L2160" s="2"/>
      <c r="M2160" s="2"/>
    </row>
    <row r="2161" spans="12:13" ht="12.75">
      <c r="L2161" s="2"/>
      <c r="M2161" s="2"/>
    </row>
    <row r="2162" spans="12:13" ht="12.75">
      <c r="L2162" s="2"/>
      <c r="M2162" s="2"/>
    </row>
    <row r="2163" spans="12:13" ht="12.75">
      <c r="L2163" s="2"/>
      <c r="M2163" s="2"/>
    </row>
    <row r="2164" spans="12:13" ht="12.75">
      <c r="L2164" s="2"/>
      <c r="M2164" s="2"/>
    </row>
    <row r="2165" spans="12:13" ht="12.75">
      <c r="L2165" s="2"/>
      <c r="M2165" s="2"/>
    </row>
    <row r="2166" spans="12:13" ht="12.75">
      <c r="L2166" s="2"/>
      <c r="M2166" s="2"/>
    </row>
    <row r="2167" spans="12:13" ht="12.75">
      <c r="L2167" s="2"/>
      <c r="M2167" s="2"/>
    </row>
    <row r="2168" spans="12:13" ht="12.75">
      <c r="L2168" s="2"/>
      <c r="M2168" s="2"/>
    </row>
    <row r="2169" spans="12:13" ht="12.75">
      <c r="L2169" s="2"/>
      <c r="M2169" s="2"/>
    </row>
    <row r="2170" spans="12:13" ht="12.75">
      <c r="L2170" s="2"/>
      <c r="M2170" s="2"/>
    </row>
    <row r="2171" spans="12:13" ht="12.75">
      <c r="L2171" s="2"/>
      <c r="M2171" s="2"/>
    </row>
    <row r="2172" spans="12:13" ht="12.75">
      <c r="L2172" s="2"/>
      <c r="M2172" s="2"/>
    </row>
    <row r="2173" spans="12:13" ht="12.75">
      <c r="L2173" s="2"/>
      <c r="M2173" s="2"/>
    </row>
    <row r="2174" spans="12:13" ht="12.75">
      <c r="L2174" s="2"/>
      <c r="M2174" s="2"/>
    </row>
    <row r="2175" spans="12:13" ht="12.75">
      <c r="L2175" s="2"/>
      <c r="M2175" s="2"/>
    </row>
    <row r="2176" spans="12:13" ht="12.75">
      <c r="L2176" s="2"/>
      <c r="M2176" s="2"/>
    </row>
    <row r="2177" spans="12:13" ht="12.75">
      <c r="L2177" s="2"/>
      <c r="M2177" s="2"/>
    </row>
    <row r="2178" spans="12:13" ht="12.75">
      <c r="L2178" s="2"/>
      <c r="M2178" s="2"/>
    </row>
    <row r="2179" spans="12:13" ht="12.75">
      <c r="L2179" s="2"/>
      <c r="M2179" s="2"/>
    </row>
    <row r="2180" spans="12:13" ht="12.75">
      <c r="L2180" s="2"/>
      <c r="M2180" s="2"/>
    </row>
    <row r="2181" spans="12:13" ht="12.75">
      <c r="L2181" s="2"/>
      <c r="M2181" s="2"/>
    </row>
    <row r="2182" spans="12:13" ht="12.75">
      <c r="L2182" s="2"/>
      <c r="M2182" s="2"/>
    </row>
    <row r="2183" spans="12:13" ht="12.75">
      <c r="L2183" s="2"/>
      <c r="M2183" s="2"/>
    </row>
    <row r="2184" spans="12:13" ht="12.75">
      <c r="L2184" s="2"/>
      <c r="M2184" s="2"/>
    </row>
    <row r="2185" spans="12:13" ht="12.75">
      <c r="L2185" s="2"/>
      <c r="M2185" s="2"/>
    </row>
    <row r="2186" spans="12:13" ht="12.75">
      <c r="L2186" s="2"/>
      <c r="M2186" s="2"/>
    </row>
    <row r="2187" spans="12:13" ht="12.75">
      <c r="L2187" s="2"/>
      <c r="M2187" s="2"/>
    </row>
    <row r="2188" spans="12:13" ht="12.75">
      <c r="L2188" s="2"/>
      <c r="M2188" s="2"/>
    </row>
    <row r="2189" spans="12:13" ht="12.75">
      <c r="L2189" s="2"/>
      <c r="M2189" s="2"/>
    </row>
    <row r="2190" spans="12:13" ht="12.75">
      <c r="L2190" s="2"/>
      <c r="M2190" s="2"/>
    </row>
    <row r="2191" spans="12:13" ht="12.75">
      <c r="L2191" s="2"/>
      <c r="M2191" s="2"/>
    </row>
    <row r="2192" spans="12:13" ht="12.75">
      <c r="L2192" s="2"/>
      <c r="M2192" s="2"/>
    </row>
    <row r="2193" spans="12:13" ht="12.75">
      <c r="L2193" s="2"/>
      <c r="M2193" s="2"/>
    </row>
    <row r="2194" spans="12:13" ht="12.75">
      <c r="L2194" s="2"/>
      <c r="M2194" s="2"/>
    </row>
    <row r="2195" spans="12:13" ht="12.75">
      <c r="L2195" s="2"/>
      <c r="M2195" s="2"/>
    </row>
    <row r="2196" spans="12:13" ht="12.75">
      <c r="L2196" s="2"/>
      <c r="M2196" s="2"/>
    </row>
    <row r="2197" spans="12:13" ht="12.75">
      <c r="L2197" s="2"/>
      <c r="M2197" s="2"/>
    </row>
    <row r="2198" spans="12:13" ht="12.75">
      <c r="L2198" s="2"/>
      <c r="M2198" s="2"/>
    </row>
    <row r="2199" spans="12:13" ht="12.75">
      <c r="L2199" s="2"/>
      <c r="M2199" s="2"/>
    </row>
    <row r="2200" spans="12:13" ht="12.75">
      <c r="L2200" s="2"/>
      <c r="M2200" s="2"/>
    </row>
    <row r="2201" spans="12:13" ht="12.75">
      <c r="L2201" s="2"/>
      <c r="M2201" s="2"/>
    </row>
    <row r="2202" spans="12:13" ht="12.75">
      <c r="L2202" s="2"/>
      <c r="M2202" s="2"/>
    </row>
    <row r="2203" spans="12:13" ht="12.75">
      <c r="L2203" s="2"/>
      <c r="M2203" s="2"/>
    </row>
    <row r="2204" spans="12:13" ht="12.75">
      <c r="L2204" s="2"/>
      <c r="M2204" s="2"/>
    </row>
    <row r="2205" spans="12:13" ht="12.75">
      <c r="L2205" s="2"/>
      <c r="M2205" s="2"/>
    </row>
    <row r="2206" spans="12:13" ht="12.75">
      <c r="L2206" s="2"/>
      <c r="M2206" s="2"/>
    </row>
    <row r="2207" spans="12:13" ht="12.75">
      <c r="L2207" s="2"/>
      <c r="M2207" s="2"/>
    </row>
    <row r="2208" spans="12:13" ht="12.75">
      <c r="L2208" s="2"/>
      <c r="M2208" s="2"/>
    </row>
    <row r="2209" spans="12:13" ht="12.75">
      <c r="L2209" s="2"/>
      <c r="M2209" s="2"/>
    </row>
    <row r="2210" spans="12:13" ht="12.75">
      <c r="L2210" s="2"/>
      <c r="M2210" s="2"/>
    </row>
    <row r="2211" spans="12:13" ht="12.75">
      <c r="L2211" s="2"/>
      <c r="M2211" s="2"/>
    </row>
    <row r="2212" spans="12:13" ht="12.75">
      <c r="L2212" s="2"/>
      <c r="M2212" s="2"/>
    </row>
    <row r="2213" spans="12:13" ht="12.75">
      <c r="L2213" s="2"/>
      <c r="M2213" s="2"/>
    </row>
    <row r="2214" spans="12:13" ht="12.75">
      <c r="L2214" s="2"/>
      <c r="M2214" s="2"/>
    </row>
    <row r="2215" spans="12:13" ht="12.75">
      <c r="L2215" s="2"/>
      <c r="M2215" s="2"/>
    </row>
    <row r="2216" spans="12:13" ht="12.75">
      <c r="L2216" s="2"/>
      <c r="M2216" s="2"/>
    </row>
    <row r="2217" spans="12:13" ht="12.75">
      <c r="L2217" s="2"/>
      <c r="M2217" s="2"/>
    </row>
    <row r="2218" spans="12:13" ht="12.75">
      <c r="L2218" s="2"/>
      <c r="M2218" s="2"/>
    </row>
    <row r="2219" spans="12:13" ht="12.75">
      <c r="L2219" s="2"/>
      <c r="M2219" s="2"/>
    </row>
    <row r="2220" spans="12:13" ht="12.75">
      <c r="L2220" s="2"/>
      <c r="M2220" s="2"/>
    </row>
    <row r="2221" spans="12:13" ht="12.75">
      <c r="L2221" s="2"/>
      <c r="M2221" s="2"/>
    </row>
    <row r="2222" spans="12:13" ht="12.75">
      <c r="L2222" s="2"/>
      <c r="M2222" s="2"/>
    </row>
    <row r="2223" spans="12:13" ht="12.75">
      <c r="L2223" s="2"/>
      <c r="M2223" s="2"/>
    </row>
    <row r="2224" spans="12:13" ht="12.75">
      <c r="L2224" s="2"/>
      <c r="M2224" s="2"/>
    </row>
    <row r="2225" spans="12:13" ht="12.75">
      <c r="L2225" s="2"/>
      <c r="M2225" s="2"/>
    </row>
    <row r="2226" spans="12:13" ht="12.75">
      <c r="L2226" s="2"/>
      <c r="M2226" s="2"/>
    </row>
    <row r="2227" spans="12:13" ht="12.75">
      <c r="L2227" s="2"/>
      <c r="M2227" s="2"/>
    </row>
    <row r="2228" spans="12:13" ht="12.75">
      <c r="L2228" s="2"/>
      <c r="M2228" s="2"/>
    </row>
    <row r="2229" spans="12:13" ht="12.75">
      <c r="L2229" s="2"/>
      <c r="M2229" s="2"/>
    </row>
    <row r="2230" spans="12:13" ht="12.75">
      <c r="L2230" s="2"/>
      <c r="M2230" s="2"/>
    </row>
    <row r="2231" spans="12:13" ht="12.75">
      <c r="L2231" s="2"/>
      <c r="M2231" s="2"/>
    </row>
    <row r="2232" spans="12:13" ht="12.75">
      <c r="L2232" s="2"/>
      <c r="M2232" s="2"/>
    </row>
    <row r="2233" spans="12:13" ht="12.75">
      <c r="L2233" s="2"/>
      <c r="M2233" s="2"/>
    </row>
    <row r="2234" spans="12:13" ht="12.75">
      <c r="L2234" s="2"/>
      <c r="M2234" s="2"/>
    </row>
    <row r="2235" spans="12:13" ht="12.75">
      <c r="L2235" s="2"/>
      <c r="M2235" s="2"/>
    </row>
    <row r="2236" spans="12:13" ht="12.75">
      <c r="L2236" s="2"/>
      <c r="M2236" s="2"/>
    </row>
    <row r="2237" spans="12:13" ht="12.75">
      <c r="L2237" s="2"/>
      <c r="M2237" s="2"/>
    </row>
    <row r="2238" spans="12:13" ht="12.75">
      <c r="L2238" s="2"/>
      <c r="M2238" s="2"/>
    </row>
    <row r="2239" spans="12:13" ht="12.75">
      <c r="L2239" s="2"/>
      <c r="M2239" s="2"/>
    </row>
    <row r="2240" spans="12:13" ht="12.75">
      <c r="L2240" s="2"/>
      <c r="M2240" s="2"/>
    </row>
    <row r="2241" spans="12:13" ht="12.75">
      <c r="L2241" s="2"/>
      <c r="M2241" s="2"/>
    </row>
    <row r="2242" spans="12:13" ht="12.75">
      <c r="L2242" s="2"/>
      <c r="M2242" s="2"/>
    </row>
    <row r="2243" spans="12:13" ht="12.75">
      <c r="L2243" s="2"/>
      <c r="M2243" s="2"/>
    </row>
    <row r="2244" spans="12:13" ht="12.75">
      <c r="L2244" s="2"/>
      <c r="M2244" s="2"/>
    </row>
    <row r="2245" spans="12:13" ht="12.75">
      <c r="L2245" s="2"/>
      <c r="M2245" s="2"/>
    </row>
    <row r="2246" spans="12:13" ht="12.75">
      <c r="L2246" s="2"/>
      <c r="M2246" s="2"/>
    </row>
    <row r="2247" spans="12:13" ht="12.75">
      <c r="L2247" s="2"/>
      <c r="M2247" s="2"/>
    </row>
    <row r="2248" spans="12:13" ht="12.75">
      <c r="L2248" s="2"/>
      <c r="M2248" s="2"/>
    </row>
    <row r="2249" spans="12:13" ht="12.75">
      <c r="L2249" s="2"/>
      <c r="M2249" s="2"/>
    </row>
    <row r="2250" spans="12:13" ht="12.75">
      <c r="L2250" s="2"/>
      <c r="M2250" s="2"/>
    </row>
    <row r="2251" spans="12:13" ht="12.75">
      <c r="L2251" s="2"/>
      <c r="M2251" s="2"/>
    </row>
    <row r="2252" spans="12:13" ht="12.75">
      <c r="L2252" s="2"/>
      <c r="M2252" s="2"/>
    </row>
    <row r="2253" spans="12:13" ht="12.75">
      <c r="L2253" s="2"/>
      <c r="M2253" s="2"/>
    </row>
    <row r="2254" spans="12:13" ht="12.75">
      <c r="L2254" s="2"/>
      <c r="M2254" s="2"/>
    </row>
    <row r="2255" spans="12:13" ht="12.75">
      <c r="L2255" s="2"/>
      <c r="M2255" s="2"/>
    </row>
    <row r="2256" spans="12:13" ht="12.75">
      <c r="L2256" s="2"/>
      <c r="M2256" s="2"/>
    </row>
    <row r="2257" spans="12:13" ht="12.75">
      <c r="L2257" s="2"/>
      <c r="M2257" s="2"/>
    </row>
    <row r="2258" spans="12:13" ht="12.75">
      <c r="L2258" s="2"/>
      <c r="M2258" s="2"/>
    </row>
    <row r="2259" spans="12:13" ht="12.75">
      <c r="L2259" s="2"/>
      <c r="M2259" s="2"/>
    </row>
    <row r="2260" spans="12:13" ht="12.75">
      <c r="L2260" s="2"/>
      <c r="M2260" s="2"/>
    </row>
    <row r="2261" spans="12:13" ht="12.75">
      <c r="L2261" s="2"/>
      <c r="M2261" s="2"/>
    </row>
    <row r="2262" spans="12:13" ht="12.75">
      <c r="L2262" s="2"/>
      <c r="M2262" s="2"/>
    </row>
    <row r="2263" spans="12:13" ht="12.75">
      <c r="L2263" s="2"/>
      <c r="M2263" s="2"/>
    </row>
    <row r="2264" spans="12:13" ht="12.75">
      <c r="L2264" s="2"/>
      <c r="M2264" s="2"/>
    </row>
    <row r="2265" spans="12:13" ht="12.75">
      <c r="L2265" s="2"/>
      <c r="M2265" s="2"/>
    </row>
    <row r="2266" spans="12:13" ht="12.75">
      <c r="L2266" s="2"/>
      <c r="M2266" s="2"/>
    </row>
    <row r="2267" spans="12:13" ht="12.75">
      <c r="L2267" s="2"/>
      <c r="M2267" s="2"/>
    </row>
    <row r="2268" spans="12:13" ht="12.75">
      <c r="L2268" s="2"/>
      <c r="M2268" s="2"/>
    </row>
    <row r="2269" spans="12:13" ht="12.75">
      <c r="L2269" s="2"/>
      <c r="M2269" s="2"/>
    </row>
    <row r="2270" spans="12:13" ht="12.75">
      <c r="L2270" s="2"/>
      <c r="M2270" s="2"/>
    </row>
    <row r="2271" spans="12:13" ht="12.75">
      <c r="L2271" s="2"/>
      <c r="M2271" s="2"/>
    </row>
    <row r="2272" spans="12:13" ht="12.75">
      <c r="L2272" s="2"/>
      <c r="M2272" s="2"/>
    </row>
    <row r="2273" spans="12:13" ht="12.75">
      <c r="L2273" s="2"/>
      <c r="M2273" s="2"/>
    </row>
    <row r="2274" spans="12:13" ht="12.75">
      <c r="L2274" s="2"/>
      <c r="M2274" s="2"/>
    </row>
    <row r="2275" spans="12:13" ht="12.75">
      <c r="L2275" s="2"/>
      <c r="M2275" s="2"/>
    </row>
    <row r="2276" spans="12:13" ht="12.75">
      <c r="L2276" s="2"/>
      <c r="M2276" s="2"/>
    </row>
    <row r="2277" spans="12:13" ht="12.75">
      <c r="L2277" s="2"/>
      <c r="M2277" s="2"/>
    </row>
    <row r="2278" spans="12:13" ht="12.75">
      <c r="L2278" s="2"/>
      <c r="M2278" s="2"/>
    </row>
    <row r="2279" spans="12:13" ht="12.75">
      <c r="L2279" s="2"/>
      <c r="M2279" s="2"/>
    </row>
    <row r="2280" spans="12:13" ht="12.75">
      <c r="L2280" s="2"/>
      <c r="M2280" s="2"/>
    </row>
    <row r="2281" spans="12:13" ht="12.75">
      <c r="L2281" s="2"/>
      <c r="M2281" s="2"/>
    </row>
    <row r="2282" spans="12:13" ht="12.75">
      <c r="L2282" s="2"/>
      <c r="M2282" s="2"/>
    </row>
    <row r="2283" spans="12:13" ht="12.75">
      <c r="L2283" s="2"/>
      <c r="M2283" s="2"/>
    </row>
    <row r="2284" spans="12:13" ht="12.75">
      <c r="L2284" s="2"/>
      <c r="M2284" s="2"/>
    </row>
    <row r="2285" spans="12:13" ht="12.75">
      <c r="L2285" s="2"/>
      <c r="M2285" s="2"/>
    </row>
    <row r="2286" spans="12:13" ht="12.75">
      <c r="L2286" s="2"/>
      <c r="M2286" s="2"/>
    </row>
    <row r="2287" spans="12:13" ht="12.75">
      <c r="L2287" s="2"/>
      <c r="M2287" s="2"/>
    </row>
    <row r="2288" spans="12:13" ht="12.75">
      <c r="L2288" s="2"/>
      <c r="M2288" s="2"/>
    </row>
    <row r="2289" spans="12:13" ht="12.75">
      <c r="L2289" s="2"/>
      <c r="M2289" s="2"/>
    </row>
    <row r="2290" spans="12:13" ht="12.75">
      <c r="L2290" s="2"/>
      <c r="M2290" s="2"/>
    </row>
    <row r="2291" spans="12:13" ht="12.75">
      <c r="L2291" s="2"/>
      <c r="M2291" s="2"/>
    </row>
    <row r="2292" spans="12:13" ht="12.75">
      <c r="L2292" s="2"/>
      <c r="M2292" s="2"/>
    </row>
    <row r="2293" spans="12:13" ht="12.75">
      <c r="L2293" s="2"/>
      <c r="M2293" s="2"/>
    </row>
    <row r="2294" spans="12:13" ht="12.75">
      <c r="L2294" s="2"/>
      <c r="M2294" s="2"/>
    </row>
    <row r="2295" spans="12:13" ht="12.75">
      <c r="L2295" s="2"/>
      <c r="M2295" s="2"/>
    </row>
    <row r="2296" spans="12:13" ht="12.75">
      <c r="L2296" s="2"/>
      <c r="M2296" s="2"/>
    </row>
    <row r="2297" spans="12:13" ht="12.75">
      <c r="L2297" s="2"/>
      <c r="M2297" s="2"/>
    </row>
    <row r="2298" spans="12:13" ht="12.75">
      <c r="L2298" s="2"/>
      <c r="M2298" s="2"/>
    </row>
    <row r="2299" spans="12:13" ht="12.75">
      <c r="L2299" s="2"/>
      <c r="M2299" s="2"/>
    </row>
    <row r="2300" spans="12:13" ht="12.75">
      <c r="L2300" s="2"/>
      <c r="M2300" s="2"/>
    </row>
    <row r="2301" spans="12:13" ht="12.75">
      <c r="L2301" s="2"/>
      <c r="M2301" s="2"/>
    </row>
    <row r="2302" spans="12:13" ht="12.75">
      <c r="L2302" s="2"/>
      <c r="M2302" s="2"/>
    </row>
    <row r="2303" spans="12:13" ht="12.75">
      <c r="L2303" s="2"/>
      <c r="M2303" s="2"/>
    </row>
    <row r="2304" spans="12:13" ht="12.75">
      <c r="L2304" s="2"/>
      <c r="M2304" s="2"/>
    </row>
    <row r="2305" spans="12:13" ht="12.75">
      <c r="L2305" s="2"/>
      <c r="M2305" s="2"/>
    </row>
    <row r="2306" spans="12:13" ht="12.75">
      <c r="L2306" s="2"/>
      <c r="M2306" s="2"/>
    </row>
    <row r="2307" spans="12:13" ht="12.75">
      <c r="L2307" s="2"/>
      <c r="M2307" s="2"/>
    </row>
    <row r="2308" spans="12:13" ht="12.75">
      <c r="L2308" s="2"/>
      <c r="M2308" s="2"/>
    </row>
    <row r="2309" spans="12:13" ht="12.75">
      <c r="L2309" s="2"/>
      <c r="M2309" s="2"/>
    </row>
    <row r="2310" spans="12:13" ht="12.75">
      <c r="L2310" s="2"/>
      <c r="M2310" s="2"/>
    </row>
    <row r="2311" spans="12:13" ht="12.75">
      <c r="L2311" s="2"/>
      <c r="M2311" s="2"/>
    </row>
    <row r="2312" spans="12:13" ht="12.75">
      <c r="L2312" s="2"/>
      <c r="M2312" s="2"/>
    </row>
    <row r="2313" spans="12:13" ht="12.75">
      <c r="L2313" s="2"/>
      <c r="M2313" s="2"/>
    </row>
    <row r="2314" spans="12:13" ht="12.75">
      <c r="L2314" s="2"/>
      <c r="M2314" s="2"/>
    </row>
    <row r="2315" spans="12:13" ht="12.75">
      <c r="L2315" s="2"/>
      <c r="M2315" s="2"/>
    </row>
    <row r="2316" spans="12:13" ht="12.75">
      <c r="L2316" s="2"/>
      <c r="M2316" s="2"/>
    </row>
    <row r="2317" spans="12:13" ht="12.75">
      <c r="L2317" s="2"/>
      <c r="M2317" s="2"/>
    </row>
    <row r="2318" spans="12:13" ht="12.75">
      <c r="L2318" s="2"/>
      <c r="M2318" s="2"/>
    </row>
    <row r="2319" spans="12:13" ht="12.75">
      <c r="L2319" s="2"/>
      <c r="M2319" s="2"/>
    </row>
    <row r="2320" spans="12:13" ht="12.75">
      <c r="L2320" s="2"/>
      <c r="M2320" s="2"/>
    </row>
    <row r="2321" spans="12:13" ht="12.75">
      <c r="L2321" s="2"/>
      <c r="M2321" s="2"/>
    </row>
    <row r="2322" spans="12:13" ht="12.75">
      <c r="L2322" s="2"/>
      <c r="M2322" s="2"/>
    </row>
    <row r="2323" spans="12:13" ht="12.75">
      <c r="L2323" s="2"/>
      <c r="M2323" s="2"/>
    </row>
    <row r="2324" spans="12:13" ht="12.75">
      <c r="L2324" s="2"/>
      <c r="M2324" s="2"/>
    </row>
    <row r="2325" spans="12:13" ht="12.75">
      <c r="L2325" s="2"/>
      <c r="M2325" s="2"/>
    </row>
    <row r="2326" spans="12:13" ht="12.75">
      <c r="L2326" s="2"/>
      <c r="M2326" s="2"/>
    </row>
    <row r="2327" spans="12:13" ht="12.75">
      <c r="L2327" s="2"/>
      <c r="M2327" s="2"/>
    </row>
    <row r="2328" spans="12:13" ht="12.75">
      <c r="L2328" s="2"/>
      <c r="M2328" s="2"/>
    </row>
    <row r="2329" spans="12:13" ht="12.75">
      <c r="L2329" s="2"/>
      <c r="M2329" s="2"/>
    </row>
    <row r="2330" spans="12:13" ht="12.75">
      <c r="L2330" s="2"/>
      <c r="M2330" s="2"/>
    </row>
    <row r="2331" spans="12:13" ht="12.75">
      <c r="L2331" s="2"/>
      <c r="M2331" s="2"/>
    </row>
    <row r="2332" spans="12:13" ht="12.75">
      <c r="L2332" s="2"/>
      <c r="M2332" s="2"/>
    </row>
    <row r="2333" spans="12:13" ht="12.75">
      <c r="L2333" s="2"/>
      <c r="M2333" s="2"/>
    </row>
    <row r="2334" spans="12:13" ht="12.75">
      <c r="L2334" s="2"/>
      <c r="M2334" s="2"/>
    </row>
    <row r="2335" spans="12:13" ht="12.75">
      <c r="L2335" s="2"/>
      <c r="M2335" s="2"/>
    </row>
    <row r="2336" spans="12:13" ht="12.75">
      <c r="L2336" s="2"/>
      <c r="M2336" s="2"/>
    </row>
    <row r="2337" spans="12:13" ht="12.75">
      <c r="L2337" s="2"/>
      <c r="M2337" s="2"/>
    </row>
    <row r="2338" spans="12:13" ht="12.75">
      <c r="L2338" s="2"/>
      <c r="M2338" s="2"/>
    </row>
    <row r="2339" spans="12:13" ht="12.75">
      <c r="L2339" s="2"/>
      <c r="M2339" s="2"/>
    </row>
    <row r="2340" spans="12:13" ht="12.75">
      <c r="L2340" s="2"/>
      <c r="M2340" s="2"/>
    </row>
    <row r="2341" spans="12:13" ht="12.75">
      <c r="L2341" s="2"/>
      <c r="M2341" s="2"/>
    </row>
    <row r="2342" spans="12:13" ht="12.75">
      <c r="L2342" s="2"/>
      <c r="M2342" s="2"/>
    </row>
    <row r="2343" spans="12:13" ht="12.75">
      <c r="L2343" s="2"/>
      <c r="M2343" s="2"/>
    </row>
    <row r="2344" spans="12:13" ht="12.75">
      <c r="L2344" s="2"/>
      <c r="M2344" s="2"/>
    </row>
    <row r="2345" spans="12:13" ht="12.75">
      <c r="L2345" s="2"/>
      <c r="M2345" s="2"/>
    </row>
    <row r="2346" spans="12:13" ht="12.75">
      <c r="L2346" s="2"/>
      <c r="M2346" s="2"/>
    </row>
    <row r="2347" spans="12:13" ht="12.75">
      <c r="L2347" s="2"/>
      <c r="M2347" s="2"/>
    </row>
    <row r="2348" spans="12:13" ht="12.75">
      <c r="L2348" s="2"/>
      <c r="M2348" s="2"/>
    </row>
    <row r="2349" spans="12:13" ht="12.75">
      <c r="L2349" s="2"/>
      <c r="M2349" s="2"/>
    </row>
    <row r="2350" spans="12:13" ht="12.75">
      <c r="L2350" s="2"/>
      <c r="M2350" s="2"/>
    </row>
    <row r="2351" spans="12:13" ht="12.75">
      <c r="L2351" s="2"/>
      <c r="M2351" s="2"/>
    </row>
    <row r="2352" spans="12:13" ht="12.75">
      <c r="L2352" s="2"/>
      <c r="M2352" s="2"/>
    </row>
    <row r="2353" spans="12:13" ht="12.75">
      <c r="L2353" s="2"/>
      <c r="M2353" s="2"/>
    </row>
    <row r="2354" spans="12:13" ht="12.75">
      <c r="L2354" s="2"/>
      <c r="M2354" s="2"/>
    </row>
    <row r="2355" spans="12:13" ht="12.75">
      <c r="L2355" s="2"/>
      <c r="M2355" s="2"/>
    </row>
    <row r="2356" spans="12:13" ht="12.75">
      <c r="L2356" s="2"/>
      <c r="M2356" s="2"/>
    </row>
    <row r="2357" spans="12:13" ht="12.75">
      <c r="L2357" s="2"/>
      <c r="M2357" s="2"/>
    </row>
    <row r="2358" spans="12:13" ht="12.75">
      <c r="L2358" s="2"/>
      <c r="M2358" s="2"/>
    </row>
    <row r="2359" spans="12:13" ht="12.75">
      <c r="L2359" s="2"/>
      <c r="M2359" s="2"/>
    </row>
    <row r="2360" spans="12:13" ht="12.75">
      <c r="L2360" s="2"/>
      <c r="M2360" s="2"/>
    </row>
    <row r="2361" spans="12:13" ht="12.75">
      <c r="L2361" s="2"/>
      <c r="M2361" s="2"/>
    </row>
    <row r="2362" spans="12:13" ht="12.75">
      <c r="L2362" s="2"/>
      <c r="M2362" s="2"/>
    </row>
    <row r="2363" spans="12:13" ht="12.75">
      <c r="L2363" s="2"/>
      <c r="M2363" s="2"/>
    </row>
    <row r="2364" spans="12:13" ht="12.75">
      <c r="L2364" s="2"/>
      <c r="M2364" s="2"/>
    </row>
    <row r="2365" spans="12:13" ht="12.75">
      <c r="L2365" s="2"/>
      <c r="M2365" s="2"/>
    </row>
    <row r="2366" spans="12:13" ht="12.75">
      <c r="L2366" s="2"/>
      <c r="M2366" s="2"/>
    </row>
    <row r="2367" spans="12:13" ht="12.75">
      <c r="L2367" s="2"/>
      <c r="M2367" s="2"/>
    </row>
    <row r="2368" spans="12:13" ht="12.75">
      <c r="L2368" s="2"/>
      <c r="M2368" s="2"/>
    </row>
    <row r="2369" spans="12:13" ht="12.75">
      <c r="L2369" s="2"/>
      <c r="M2369" s="2"/>
    </row>
    <row r="2370" spans="12:13" ht="12.75">
      <c r="L2370" s="2"/>
      <c r="M2370" s="2"/>
    </row>
    <row r="2371" spans="12:13" ht="12.75">
      <c r="L2371" s="2"/>
      <c r="M2371" s="2"/>
    </row>
    <row r="2372" spans="12:13" ht="12.75">
      <c r="L2372" s="2"/>
      <c r="M2372" s="2"/>
    </row>
    <row r="2373" spans="12:13" ht="12.75">
      <c r="L2373" s="2"/>
      <c r="M2373" s="2"/>
    </row>
    <row r="2374" spans="12:13" ht="12.75">
      <c r="L2374" s="2"/>
      <c r="M2374" s="2"/>
    </row>
    <row r="2375" spans="12:13" ht="12.75">
      <c r="L2375" s="2"/>
      <c r="M2375" s="2"/>
    </row>
    <row r="2376" spans="12:13" ht="12.75">
      <c r="L2376" s="2"/>
      <c r="M2376" s="2"/>
    </row>
    <row r="2377" spans="12:13" ht="12.75">
      <c r="L2377" s="2"/>
      <c r="M2377" s="2"/>
    </row>
    <row r="2378" spans="12:13" ht="12.75">
      <c r="L2378" s="2"/>
      <c r="M2378" s="2"/>
    </row>
    <row r="2379" spans="12:13" ht="12.75">
      <c r="L2379" s="2"/>
      <c r="M2379" s="2"/>
    </row>
    <row r="2380" spans="12:13" ht="12.75">
      <c r="L2380" s="2"/>
      <c r="M2380" s="2"/>
    </row>
    <row r="2381" spans="12:13" ht="12.75">
      <c r="L2381" s="2"/>
      <c r="M2381" s="2"/>
    </row>
    <row r="2382" spans="12:13" ht="12.75">
      <c r="L2382" s="2"/>
      <c r="M2382" s="2"/>
    </row>
    <row r="2383" spans="12:13" ht="12.75">
      <c r="L2383" s="2"/>
      <c r="M2383" s="2"/>
    </row>
    <row r="2384" spans="12:13" ht="12.75">
      <c r="L2384" s="2"/>
      <c r="M2384" s="2"/>
    </row>
    <row r="2385" spans="12:13" ht="12.75">
      <c r="L2385" s="2"/>
      <c r="M2385" s="2"/>
    </row>
    <row r="2386" spans="12:13" ht="12.75">
      <c r="L2386" s="2"/>
      <c r="M2386" s="2"/>
    </row>
    <row r="2387" spans="12:13" ht="12.75">
      <c r="L2387" s="2"/>
      <c r="M2387" s="2"/>
    </row>
    <row r="2388" spans="12:13" ht="12.75">
      <c r="L2388" s="2"/>
      <c r="M2388" s="2"/>
    </row>
    <row r="2389" spans="12:13" ht="12.75">
      <c r="L2389" s="2"/>
      <c r="M2389" s="2"/>
    </row>
    <row r="2390" spans="12:13" ht="12.75">
      <c r="L2390" s="2"/>
      <c r="M2390" s="2"/>
    </row>
    <row r="2391" spans="12:13" ht="12.75">
      <c r="L2391" s="2"/>
      <c r="M2391" s="2"/>
    </row>
    <row r="2392" spans="12:13" ht="12.75">
      <c r="L2392" s="2"/>
      <c r="M2392" s="2"/>
    </row>
    <row r="2393" spans="12:13" ht="12.75">
      <c r="L2393" s="2"/>
      <c r="M2393" s="2"/>
    </row>
    <row r="2394" spans="12:13" ht="12.75">
      <c r="L2394" s="2"/>
      <c r="M2394" s="2"/>
    </row>
    <row r="2395" spans="12:13" ht="12.75">
      <c r="L2395" s="2"/>
      <c r="M2395" s="2"/>
    </row>
    <row r="2396" spans="12:13" ht="12.75">
      <c r="L2396" s="2"/>
      <c r="M2396" s="2"/>
    </row>
    <row r="2397" spans="12:13" ht="12.75">
      <c r="L2397" s="2"/>
      <c r="M2397" s="2"/>
    </row>
    <row r="2398" spans="12:13" ht="12.75">
      <c r="L2398" s="2"/>
      <c r="M2398" s="2"/>
    </row>
    <row r="2399" spans="12:13" ht="12.75">
      <c r="L2399" s="2"/>
      <c r="M2399" s="2"/>
    </row>
    <row r="2400" spans="12:13" ht="12.75">
      <c r="L2400" s="2"/>
      <c r="M2400" s="2"/>
    </row>
    <row r="2401" spans="12:13" ht="12.75">
      <c r="L2401" s="2"/>
      <c r="M2401" s="2"/>
    </row>
    <row r="2402" spans="12:13" ht="12.75">
      <c r="L2402" s="2"/>
      <c r="M2402" s="2"/>
    </row>
    <row r="2403" spans="12:13" ht="12.75">
      <c r="L2403" s="2"/>
      <c r="M2403" s="2"/>
    </row>
    <row r="2404" spans="12:13" ht="12.75">
      <c r="L2404" s="2"/>
      <c r="M2404" s="2"/>
    </row>
    <row r="2405" spans="12:13" ht="12.75">
      <c r="L2405" s="2"/>
      <c r="M2405" s="2"/>
    </row>
    <row r="2406" spans="12:13" ht="12.75">
      <c r="L2406" s="2"/>
      <c r="M2406" s="2"/>
    </row>
    <row r="2407" spans="12:13" ht="12.75">
      <c r="L2407" s="2"/>
      <c r="M2407" s="2"/>
    </row>
    <row r="2408" spans="12:13" ht="12.75">
      <c r="L2408" s="2"/>
      <c r="M2408" s="2"/>
    </row>
    <row r="2409" spans="12:13" ht="12.75">
      <c r="L2409" s="2"/>
      <c r="M2409" s="2"/>
    </row>
    <row r="2410" spans="12:13" ht="12.75">
      <c r="L2410" s="2"/>
      <c r="M2410" s="2"/>
    </row>
    <row r="2411" spans="12:13" ht="12.75">
      <c r="L2411" s="2"/>
      <c r="M2411" s="2"/>
    </row>
    <row r="2412" spans="12:13" ht="12.75">
      <c r="L2412" s="2"/>
      <c r="M2412" s="2"/>
    </row>
    <row r="2413" spans="12:13" ht="12.75">
      <c r="L2413" s="2"/>
      <c r="M2413" s="2"/>
    </row>
    <row r="2414" spans="12:13" ht="12.75">
      <c r="L2414" s="2"/>
      <c r="M2414" s="2"/>
    </row>
    <row r="2415" spans="12:13" ht="12.75">
      <c r="L2415" s="2"/>
      <c r="M2415" s="2"/>
    </row>
    <row r="2416" spans="12:13" ht="12.75">
      <c r="L2416" s="2"/>
      <c r="M2416" s="2"/>
    </row>
    <row r="2417" spans="12:13" ht="12.75">
      <c r="L2417" s="2"/>
      <c r="M2417" s="2"/>
    </row>
    <row r="2418" spans="12:13" ht="12.75">
      <c r="L2418" s="2"/>
      <c r="M2418" s="2"/>
    </row>
    <row r="2419" spans="12:13" ht="12.75">
      <c r="L2419" s="2"/>
      <c r="M2419" s="2"/>
    </row>
    <row r="2420" spans="12:13" ht="12.75">
      <c r="L2420" s="2"/>
      <c r="M2420" s="2"/>
    </row>
    <row r="2421" spans="12:13" ht="12.75">
      <c r="L2421" s="2"/>
      <c r="M2421" s="2"/>
    </row>
    <row r="2422" spans="12:13" ht="12.75">
      <c r="L2422" s="2"/>
      <c r="M2422" s="2"/>
    </row>
    <row r="2423" spans="12:13" ht="12.75">
      <c r="L2423" s="2"/>
      <c r="M2423" s="2"/>
    </row>
    <row r="2424" spans="12:13" ht="12.75">
      <c r="L2424" s="2"/>
      <c r="M2424" s="2"/>
    </row>
    <row r="2425" spans="12:13" ht="12.75">
      <c r="L2425" s="2"/>
      <c r="M2425" s="2"/>
    </row>
    <row r="2426" spans="12:13" ht="12.75">
      <c r="L2426" s="2"/>
      <c r="M2426" s="2"/>
    </row>
    <row r="2427" spans="12:13" ht="12.75">
      <c r="L2427" s="2"/>
      <c r="M2427" s="2"/>
    </row>
    <row r="2428" spans="12:13" ht="12.75">
      <c r="L2428" s="2"/>
      <c r="M2428" s="2"/>
    </row>
    <row r="2429" spans="12:13" ht="12.75">
      <c r="L2429" s="2"/>
      <c r="M2429" s="2"/>
    </row>
    <row r="2430" spans="12:13" ht="12.75">
      <c r="L2430" s="2"/>
      <c r="M2430" s="2"/>
    </row>
    <row r="2431" spans="12:13" ht="12.75">
      <c r="L2431" s="2"/>
      <c r="M2431" s="2"/>
    </row>
    <row r="2432" spans="12:13" ht="12.75">
      <c r="L2432" s="2"/>
      <c r="M2432" s="2"/>
    </row>
    <row r="2433" spans="12:13" ht="12.75">
      <c r="L2433" s="2"/>
      <c r="M2433" s="2"/>
    </row>
    <row r="2434" spans="12:13" ht="12.75">
      <c r="L2434" s="2"/>
      <c r="M2434" s="2"/>
    </row>
    <row r="2435" spans="12:13" ht="12.75">
      <c r="L2435" s="2"/>
      <c r="M2435" s="2"/>
    </row>
    <row r="2436" spans="12:13" ht="12.75">
      <c r="L2436" s="2"/>
      <c r="M2436" s="2"/>
    </row>
    <row r="2437" spans="12:13" ht="12.75">
      <c r="L2437" s="2"/>
      <c r="M2437" s="2"/>
    </row>
    <row r="2438" spans="12:13" ht="12.75">
      <c r="L2438" s="2"/>
      <c r="M2438" s="2"/>
    </row>
    <row r="2439" spans="12:13" ht="12.75">
      <c r="L2439" s="2"/>
      <c r="M2439" s="2"/>
    </row>
    <row r="2440" spans="12:13" ht="12.75">
      <c r="L2440" s="2"/>
      <c r="M2440" s="2"/>
    </row>
    <row r="2441" spans="12:13" ht="12.75">
      <c r="L2441" s="2"/>
      <c r="M2441" s="2"/>
    </row>
    <row r="2442" spans="12:13" ht="12.75">
      <c r="L2442" s="2"/>
      <c r="M2442" s="2"/>
    </row>
    <row r="2443" spans="12:13" ht="12.75">
      <c r="L2443" s="2"/>
      <c r="M2443" s="2"/>
    </row>
    <row r="2444" spans="12:13" ht="12.75">
      <c r="L2444" s="2"/>
      <c r="M2444" s="2"/>
    </row>
    <row r="2445" spans="12:13" ht="12.75">
      <c r="L2445" s="2"/>
      <c r="M2445" s="2"/>
    </row>
    <row r="2446" spans="12:13" ht="12.75">
      <c r="L2446" s="2"/>
      <c r="M2446" s="2"/>
    </row>
  </sheetData>
  <sheetProtection/>
  <autoFilter ref="A5:AM589"/>
  <mergeCells count="3">
    <mergeCell ref="P3:R3"/>
    <mergeCell ref="L3:O3"/>
    <mergeCell ref="D3:K3"/>
  </mergeCells>
  <printOptions/>
  <pageMargins left="0.3937007874015748" right="0.3937007874015748" top="1.1811023622047245" bottom="0.3937007874015748" header="0.11811023622047245" footer="0.11811023622047245"/>
  <pageSetup horizontalDpi="600" verticalDpi="600" orientation="landscape" paperSize="9" scale="64" r:id="rId2"/>
  <headerFooter alignWithMargins="0">
    <oddHeader xml:space="preserve">&amp;L&amp;G  &amp;"Arial CE,Pogrubiony"&amp;16POLSKI ZWIĄZEK LEKKIEJ ATLETYKI    &amp;"Arial CE,Standardowy"&amp;12Dział Szkolenia / Sportowo Techniczny&amp;C&amp;"Arial CE,Pogrubiony"&amp;18Klubowy Mistrz Polski 2010&amp;RStan na: &amp;D   &amp;T   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</dc:creator>
  <cp:keywords/>
  <dc:description/>
  <cp:lastModifiedBy>test</cp:lastModifiedBy>
  <cp:lastPrinted>2011-02-09T15:50:25Z</cp:lastPrinted>
  <dcterms:created xsi:type="dcterms:W3CDTF">2001-06-22T11:06:28Z</dcterms:created>
  <dcterms:modified xsi:type="dcterms:W3CDTF">2011-03-20T20:41:43Z</dcterms:modified>
  <cp:category/>
  <cp:version/>
  <cp:contentType/>
  <cp:contentStatus/>
</cp:coreProperties>
</file>